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2"/>
  </bookViews>
  <sheets>
    <sheet name="Anleitung" sheetId="1" state="visible" r:id="rId3"/>
    <sheet name="Schichten" sheetId="2" state="visible" r:id="rId4"/>
    <sheet name="Schichtplan" sheetId="3" state="visible" r:id="rId5"/>
  </sheets>
  <definedNames>
    <definedName function="false" hidden="false" localSheetId="1" name="_xlnm.Print_Area" vbProcedure="false">Schichten!$A$1:$H$28</definedName>
    <definedName function="false" hidden="false" localSheetId="2" name="_xlnm.Print_Area" vbProcedure="false">Schichtplan!$A$1:$AI$29</definedName>
    <definedName function="false" hidden="false" name="MinFrueh" vbProcedure="false">Schichten!$G$17</definedName>
    <definedName function="false" hidden="false" name="MinNacht" vbProcedure="false">Schichten!$G$19</definedName>
    <definedName function="false" hidden="false" name="MinSpaet" vbProcedure="false">Schichten!$G$18</definedName>
    <definedName function="false" hidden="false" name="RuhezeitMin" vbProcedure="false">Schichten!$G$16</definedName>
    <definedName function="false" hidden="false" name="SchArt" vbProcedure="false">Schichten!$C$5:$C$13</definedName>
    <definedName function="false" hidden="false" name="SchBeginn" vbProcedure="false">Schichten!$D$5:$D$13</definedName>
    <definedName function="false" hidden="false" name="SchEnde" vbProcedure="false">Schichten!$E$5:$E$13</definedName>
    <definedName function="false" hidden="false" name="SchIstSchicht" vbProcedure="false">Schichten!$I$5:$I$13</definedName>
    <definedName function="false" hidden="false" name="SchKuerzel" vbProcedure="false">Schichten!$A$5:$A$13</definedName>
    <definedName function="false" hidden="false" name="SchStunden" vbProcedure="false">Schichten!$H$5:$H$13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<sst xmlns="http://schemas.openxmlformats.org/spreadsheetml/2006/main" count="366" uniqueCount="85">
  <si>
    <t xml:space="preserve">So nutzen Sie die Schichtplan-Vorlage</t>
  </si>
  <si>
    <t xml:space="preserve">In 4 Schritten</t>
  </si>
  <si>
    <t xml:space="preserve">1. Blatt »Schichten«: Kürzel, Beginn, Ende und Pause Ihrer Schichten prüfen. Die Spalte »Zählt als« legt fest, ob eine Schicht als Früh, Spät oder Nacht gezählt wird. Die Stunden rechnet die Tabelle, auch über Mitternacht.</t>
  </si>
  <si>
    <t xml:space="preserve">2. Blatt »Schichtplan«: den ersten Tag eintragen (einen Montag), dann bis zu 15 Namen und die Soll-Stunden pro Woche.</t>
  </si>
  <si>
    <t xml:space="preserve">3. Pro Person und Tag ein Kürzel aus der Auswahlliste wählen: F Früh, S Spät, N Nacht, U Urlaub, K krank, X frei.</t>
  </si>
  <si>
    <t xml:space="preserve">4. Unten steht die Besetzung pro Tag für Früh, Spät und Nacht, rechts Stunden, Schichten, Soll und Differenz pro Person.</t>
  </si>
  <si>
    <t xml:space="preserve">Gelb hinterlegte Zellen sind Eingabefelder. Die Beispielnamen und -schichten einfach überschreiben oder löschen.</t>
  </si>
  <si>
    <t xml:space="preserve">Ruhezeit-Check</t>
  </si>
  <si>
    <t xml:space="preserve">Liegen zwischen dem Ende einer Schicht und dem Beginn der nächsten weniger als 11 Stunden (§ 5 ArbZG), wird die zweite Schicht rot, und rechts steht die Zahl der Verstöße. Beispiel: Spät bis 22:30, am nächsten Tag Früh ab 06:00 = 7,5 Stunden Ruhezeit. Zum Ausprobieren bei Anna nach einem S ein F eintragen.</t>
  </si>
  <si>
    <t xml:space="preserve">Geprüft wird immer der Vortag. Die Grenze von 11 Stunden lässt sich im Blatt »Schichten« ändern, etwa auf 10 Stunden in Krankenhaus, Pflege oder Gastronomie, wenn der Ausgleich nach § 5 Abs. 2 ArbZG sichergestellt ist.</t>
  </si>
  <si>
    <t xml:space="preserve">Unterbesetzung: Fallen Früh, Spät oder Nacht unter die Mindestbesetzung im Blatt »Schichten« (vorbelegt 2), wird die Zahl orange.</t>
  </si>
  <si>
    <t xml:space="preserve">Das Beispiel</t>
  </si>
  <si>
    <t xml:space="preserve">10 Personen im 10-Tage-Rhythmus Früh, Früh, Spät, Spät, Nacht, Nacht, 4 Tage frei. Die Schichten rotieren vorwärts (Früh, dann Spät, dann Nacht), jede Person ist einen Tag versetzt. So sind an jedem Tag 2 Personen pro Schicht eingeteilt, und keine Ruhezeit ist kürzer als 11 Stunden.</t>
  </si>
  <si>
    <t xml:space="preserve">Im Schnitt sind das 4,2 Schichten pro Woche, mit 8 Stunden pro Schicht 33,6 Stunden. In einem 4-Wochen-Ausschnitt liegen einzelne Personen 8 Stunden über oder unter dem Soll; das gleicht sich über die nächsten Perioden aus.</t>
  </si>
  <si>
    <t xml:space="preserve">Gut zu wissen</t>
  </si>
  <si>
    <t xml:space="preserve">Nachtarbeitnehmer dürfen höchstens 8 Stunden pro Werktag arbeiten, bis zu 10 Stunden nur, wenn im Schnitt eines Kalendermonats oder von vier Wochen 8 Stunden nicht überschritten werden (§ 6 Abs. 2 ArbZG).</t>
  </si>
  <si>
    <t xml:space="preserve">Empfehlungen der Arbeitswissenschaft: vorwärts rotieren (Früh, Spät, Nacht), höchstens drei Nachtschichten hintereinander, Frühschicht nicht zu früh beginnen, freie Wochenenden am Stück.</t>
  </si>
  <si>
    <t xml:space="preserve">Hat der Betrieb einen Betriebsrat, bestimmt er bei Beginn und Ende der täglichen Arbeitszeit mit (§ 87 Abs. 1 Nr. 2 BetrVG).</t>
  </si>
  <si>
    <t xml:space="preserve">Drucken</t>
  </si>
  <si>
    <t xml:space="preserve">Der Schichtplan passt auf eine A4-Seite quer, das Blatt »Schichten« auf eine A4-Seite hoch.</t>
  </si>
  <si>
    <t xml:space="preserve">Vorlage von personalthema.de · kostenlos nutzbar · ohne Gewähr. Tarifverträge und Betriebsvereinbarungen können abweichende Regeln enthalten.</t>
  </si>
  <si>
    <t xml:space="preserve">Schichten festlegen</t>
  </si>
  <si>
    <t xml:space="preserve">Kürzel, Zeiten und Pause anpassen. Der Schichtplan rechnet damit Stunden, Besetzung und Ruhezeiten.</t>
  </si>
  <si>
    <t xml:space="preserve">Kürzel</t>
  </si>
  <si>
    <t xml:space="preserve">Bezeichnung</t>
  </si>
  <si>
    <t xml:space="preserve">Zählt als</t>
  </si>
  <si>
    <t xml:space="preserve">Beginn</t>
  </si>
  <si>
    <t xml:space="preserve">Ende</t>
  </si>
  <si>
    <t xml:space="preserve">Pause
(Min.)</t>
  </si>
  <si>
    <t xml:space="preserve">Angerechnet bei
Abwesenheit (Std.)</t>
  </si>
  <si>
    <t xml:space="preserve">Stunden</t>
  </si>
  <si>
    <t xml:space="preserve">Schicht
(1/0)</t>
  </si>
  <si>
    <t xml:space="preserve">F</t>
  </si>
  <si>
    <t xml:space="preserve">Frühschicht</t>
  </si>
  <si>
    <t xml:space="preserve">Früh</t>
  </si>
  <si>
    <t xml:space="preserve">S</t>
  </si>
  <si>
    <t xml:space="preserve">Spätschicht</t>
  </si>
  <si>
    <t xml:space="preserve">Spät</t>
  </si>
  <si>
    <t xml:space="preserve">N</t>
  </si>
  <si>
    <t xml:space="preserve">Nachtschicht</t>
  </si>
  <si>
    <t xml:space="preserve">Nacht</t>
  </si>
  <si>
    <t xml:space="preserve">U</t>
  </si>
  <si>
    <t xml:space="preserve">Urlaub</t>
  </si>
  <si>
    <t xml:space="preserve">K</t>
  </si>
  <si>
    <t xml:space="preserve">krank</t>
  </si>
  <si>
    <t xml:space="preserve">X</t>
  </si>
  <si>
    <t xml:space="preserve">frei</t>
  </si>
  <si>
    <t xml:space="preserve">Einstellungen</t>
  </si>
  <si>
    <t xml:space="preserve">Mindest-Ruhezeit zwischen zwei Schichten (Std.)</t>
  </si>
  <si>
    <t xml:space="preserve">Mindestbesetzung Früh (Personen)</t>
  </si>
  <si>
    <t xml:space="preserve">Mindestbesetzung Spät (Personen)</t>
  </si>
  <si>
    <t xml:space="preserve">Mindestbesetzung Nacht (Personen)</t>
  </si>
  <si>
    <t xml:space="preserve">Stunden = Ende − Beginn − Pause, auch über Mitternacht (Nacht 22:00 bis 06:30 = 8 Std.).</t>
  </si>
  <si>
    <t xml:space="preserve">Zählt als: in welcher Besetzungszeile die Schicht gezählt wird. Eigene Schichten in den</t>
  </si>
  <si>
    <t xml:space="preserve">freien Zeilen ergänzen, z. B. »F2« Frühdienst 07:00 bis 15:30, zählt als Früh.</t>
  </si>
  <si>
    <t xml:space="preserve">Urlaub (U) und krank (K) zählen mit den Stunden aus Spalte G, aber nicht als Schicht.</t>
  </si>
  <si>
    <t xml:space="preserve">Ruhezeit: mindestens 11 Std. (§ 5 Abs. 1 ArbZG). In Krankenhaus, Pflege, Gastronomie u. a.</t>
  </si>
  <si>
    <t xml:space="preserve">bis zu 1 Std. weniger, wenn jede Verkürzung innerhalb eines Kalendermonats oder von vier</t>
  </si>
  <si>
    <t xml:space="preserve">Wochen durch eine Ruhezeit von mindestens 12 Std. ausgeglichen wird (§ 5 Abs. 2 ArbZG).</t>
  </si>
  <si>
    <t xml:space="preserve">Schichtplan · 4 Wochen</t>
  </si>
  <si>
    <t xml:space="preserve">Gelbe Felder ausfüllen, Kürzel aus der Liste wählen. Stunden, Besetzung und Ruhezeiten prüft die Tabelle.</t>
  </si>
  <si>
    <t xml:space="preserve">Betrieb / Team</t>
  </si>
  <si>
    <t xml:space="preserve">Beispiel: Wohnbereich 2</t>
  </si>
  <si>
    <t xml:space="preserve">Erster Tag (Montag)</t>
  </si>
  <si>
    <t xml:space="preserve">Mitarbeiter/in</t>
  </si>
  <si>
    <t xml:space="preserve">Schich-
ten</t>
  </si>
  <si>
    <t xml:space="preserve">Soll pro
Woche</t>
  </si>
  <si>
    <t xml:space="preserve">Soll
4 Wochen</t>
  </si>
  <si>
    <t xml:space="preserve">Diffe-
renz</t>
  </si>
  <si>
    <t xml:space="preserve">Ruhezeit
zu kurz</t>
  </si>
  <si>
    <t xml:space="preserve">Anna</t>
  </si>
  <si>
    <t xml:space="preserve">Ben</t>
  </si>
  <si>
    <t xml:space="preserve">Clara</t>
  </si>
  <si>
    <t xml:space="preserve">Deniz</t>
  </si>
  <si>
    <t xml:space="preserve">Emil</t>
  </si>
  <si>
    <t xml:space="preserve">Fatma</t>
  </si>
  <si>
    <t xml:space="preserve">Greta</t>
  </si>
  <si>
    <t xml:space="preserve">Hakan</t>
  </si>
  <si>
    <t xml:space="preserve">Ida</t>
  </si>
  <si>
    <t xml:space="preserve">Jonas</t>
  </si>
  <si>
    <t xml:space="preserve">Besetzung Früh</t>
  </si>
  <si>
    <t xml:space="preserve">Besetzung Spät</t>
  </si>
  <si>
    <t xml:space="preserve">Besetzung Nacht</t>
  </si>
  <si>
    <t xml:space="preserve">Im Dienst gesamt</t>
  </si>
  <si>
    <t xml:space="preserve">Rot: weniger Ruhezeit als im Blatt »Schichten« eingestellt (Vortag geprüft). Orange: unter Mindestbesetzung. Zeiten, Kürzel und Mindestbesetzung im Blatt »Schichten« anpassen.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</si>
</sst>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hh:mm"/>
    <numFmt numFmtId="166" formatCode="0"/>
    <numFmt numFmtId="167" formatCode="0.00"/>
    <numFmt numFmtId="168" formatCode="0.00;\-0.00;;"/>
    <numFmt numFmtId="169" formatCode="dd\.mm\.yyyy"/>
    <numFmt numFmtId="170" formatCode="General"/>
    <numFmt numFmtId="171" formatCode="d\.m\."/>
    <numFmt numFmtId="172" formatCode="0.0;\-0.0;;"/>
    <numFmt numFmtId="173" formatCode="0;\-0;;"/>
    <numFmt numFmtId="174" formatCode="0.0"/>
    <numFmt numFmtId="175" formatCode="\+0.0;\-0.0;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633"/>
      <name val="Arial"/>
      <family val="0"/>
      <charset val="1"/>
    </font>
    <font>
      <b val="true"/>
      <sz val="12"/>
      <color rgb="FF1A2633"/>
      <name val="Arial"/>
      <family val="0"/>
      <charset val="1"/>
    </font>
    <font>
      <sz val="10"/>
      <color rgb="FF1A2633"/>
      <name val="Arial"/>
      <family val="0"/>
      <charset val="1"/>
    </font>
    <font>
      <i val="true"/>
      <sz val="9"/>
      <color rgb="FF4A58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A2633"/>
      <name val="Arial"/>
      <family val="0"/>
      <charset val="1"/>
    </font>
    <font>
      <b val="true"/>
      <sz val="11"/>
      <color rgb="FF1A2633"/>
      <name val="Arial"/>
      <family val="0"/>
      <charset val="1"/>
    </font>
    <font>
      <sz val="10"/>
      <color rgb="FF4A5866"/>
      <name val="Arial"/>
      <family val="0"/>
      <charset val="1"/>
    </font>
    <font>
      <sz val="9"/>
      <color rgb="FF4A58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1A2633"/>
      <name val="Arial"/>
      <family val="0"/>
      <charset val="1"/>
    </font>
    <font>
      <sz val="8"/>
      <color rgb="FF4A5866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DF3CC"/>
        <bgColor rgb="FFFDEBDD"/>
      </patternFill>
    </fill>
    <fill>
      <patternFill patternType="solid">
        <fgColor rgb="FF1A2633"/>
        <bgColor rgb="FF333300"/>
      </patternFill>
    </fill>
    <fill>
      <patternFill patternType="solid">
        <fgColor rgb="FFF5C518"/>
        <bgColor rgb="FFFF9900"/>
      </patternFill>
    </fill>
    <fill>
      <patternFill patternType="solid">
        <fgColor rgb="FF8FD3CB"/>
        <bgColor rgb="FFAEB6E8"/>
      </patternFill>
    </fill>
    <fill>
      <patternFill patternType="solid">
        <fgColor rgb="FFAEB6E8"/>
        <bgColor rgb="FF9999FF"/>
      </patternFill>
    </fill>
    <fill>
      <patternFill patternType="solid">
        <fgColor rgb="FFE8E8E8"/>
        <bgColor rgb="FFD9F0EC"/>
      </patternFill>
    </fill>
    <fill>
      <patternFill patternType="solid">
        <fgColor rgb="FFF9C9B0"/>
        <bgColor rgb="FFCDD5DD"/>
      </patternFill>
    </fill>
    <fill>
      <patternFill patternType="solid">
        <fgColor rgb="FFF3F5F7"/>
        <bgColor rgb="FFF1F3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D5DD"/>
      </left>
      <right style="thin">
        <color rgb="FFCDD5DD"/>
      </right>
      <top style="thin">
        <color rgb="FFCDD5DD"/>
      </top>
      <bottom style="thin">
        <color rgb="FFCD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Arial"/>
        <charset val="1"/>
        <family val="0"/>
        <b val="1"/>
        <color rgb="FFC2410C"/>
      </font>
      <fill>
        <patternFill>
          <bgColor rgb="FFFDEBDD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93025"/>
        </patternFill>
      </fill>
    </dxf>
    <dxf>
      <font>
        <name val="Arial"/>
        <charset val="1"/>
        <family val="0"/>
        <b val="1"/>
        <color rgb="FF13706A"/>
      </font>
      <fill>
        <patternFill>
          <bgColor rgb="FFD9F0EC"/>
        </patternFill>
      </fill>
    </dxf>
    <dxf>
      <fill>
        <patternFill>
          <bgColor rgb="FFF5C518"/>
        </patternFill>
      </fill>
    </dxf>
    <dxf>
      <fill>
        <patternFill>
          <bgColor rgb="FF8FD3CB"/>
        </patternFill>
      </fill>
    </dxf>
    <dxf>
      <fill>
        <patternFill>
          <bgColor rgb="FFAEB6E8"/>
        </patternFill>
      </fill>
    </dxf>
    <dxf>
      <fill>
        <patternFill>
          <bgColor rgb="FFE8E8E8"/>
        </patternFill>
      </fill>
    </dxf>
    <dxf>
      <fill>
        <patternFill>
          <bgColor rgb="FFF9C9B0"/>
        </patternFill>
      </fill>
    </dxf>
    <dxf>
      <fill>
        <patternFill>
          <bgColor rgb="FFF1F3F6"/>
        </patternFill>
      </fill>
    </dxf>
    <dxf>
      <fill>
        <patternFill>
          <bgColor rgb="FF4A586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3706A"/>
      <rgbColor rgb="FFAEB6E8"/>
      <rgbColor rgb="FF808080"/>
      <rgbColor rgb="FF9999FF"/>
      <rgbColor rgb="FFD93025"/>
      <rgbColor rgb="FFFDF3CC"/>
      <rgbColor rgb="FFD9F0EC"/>
      <rgbColor rgb="FF660066"/>
      <rgbColor rgb="FFFF8080"/>
      <rgbColor rgb="FF0066CC"/>
      <rgbColor rgb="FFCD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3F6"/>
      <rgbColor rgb="FFE8E8E8"/>
      <rgbColor rgb="FFFDEBDD"/>
      <rgbColor rgb="FF8FD3CB"/>
      <rgbColor rgb="FFF3F5F7"/>
      <rgbColor rgb="FFCC99FF"/>
      <rgbColor rgb="FFF9C9B0"/>
      <rgbColor rgb="FF3366FF"/>
      <rgbColor rgb="FF33CCCC"/>
      <rgbColor rgb="FF99CC00"/>
      <rgbColor rgb="FFF5C518"/>
      <rgbColor rgb="FFFF9900"/>
      <rgbColor rgb="FFFF6600"/>
      <rgbColor rgb="FF4A5866"/>
      <rgbColor rgb="FF969696"/>
      <rgbColor rgb="FF003366"/>
      <rgbColor rgb="FF339966"/>
      <rgbColor rgb="FF003300"/>
      <rgbColor rgb="FF333300"/>
      <rgbColor rgb="FFC2410C"/>
      <rgbColor rgb="FF993366"/>
      <rgbColor rgb="FF333399"/>
      <rgbColor rgb="FF1A26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23.8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2" t="s">
        <v>7</v>
      </c>
    </row>
    <row r="11" customFormat="false" ht="35.05" hidden="false" customHeight="false" outlineLevel="0" collapsed="false">
      <c r="B11" s="3" t="s">
        <v>8</v>
      </c>
    </row>
    <row r="12" customFormat="false" ht="23.85" hidden="false" customHeight="false" outlineLevel="0" collapsed="false">
      <c r="B12" s="3" t="s">
        <v>9</v>
      </c>
    </row>
    <row r="13" customFormat="false" ht="23.8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2" t="s">
        <v>11</v>
      </c>
    </row>
    <row r="15" customFormat="false" ht="35.05" hidden="false" customHeight="false" outlineLevel="0" collapsed="false">
      <c r="B15" s="3" t="s">
        <v>12</v>
      </c>
    </row>
    <row r="16" customFormat="false" ht="23.85" hidden="false" customHeight="false" outlineLevel="0" collapsed="false">
      <c r="B16" s="3" t="s">
        <v>13</v>
      </c>
    </row>
    <row r="17" customFormat="false" ht="15" hidden="false" customHeight="false" outlineLevel="0" collapsed="false">
      <c r="B17" s="2" t="s">
        <v>14</v>
      </c>
    </row>
    <row r="18" customFormat="false" ht="23.85" hidden="false" customHeight="false" outlineLevel="0" collapsed="false">
      <c r="B18" s="3" t="s">
        <v>15</v>
      </c>
    </row>
    <row r="19" customFormat="false" ht="23.85" hidden="false" customHeight="false" outlineLevel="0" collapsed="false">
      <c r="B19" s="3" t="s">
        <v>16</v>
      </c>
    </row>
    <row r="20" customFormat="false" ht="15" hidden="false" customHeight="false" outlineLevel="0" collapsed="false">
      <c r="B20" s="3" t="s">
        <v>17</v>
      </c>
    </row>
    <row r="21" customFormat="false" ht="15" hidden="false" customHeight="false" outlineLevel="0" collapsed="false">
      <c r="B21" s="2" t="s">
        <v>18</v>
      </c>
    </row>
    <row r="22" customFormat="false" ht="15" hidden="false" customHeight="false" outlineLevel="0" collapsed="false">
      <c r="B22" s="3" t="s">
        <v>19</v>
      </c>
    </row>
    <row r="24" customFormat="false" ht="15" hidden="false" customHeight="false" outlineLevel="0" collapsed="false">
      <c r="B24" s="5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6" min="4" style="0" width="8"/>
    <col collapsed="false" customWidth="true" hidden="false" outlineLevel="0" max="7" min="7" style="0" width="17"/>
    <col collapsed="false" customWidth="true" hidden="false" outlineLevel="0" max="8" min="8" style="0" width="9"/>
    <col collapsed="false" customWidth="true" hidden="true" outlineLevel="0" max="9" min="9" style="0" width="8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5" t="s">
        <v>22</v>
      </c>
    </row>
    <row r="4" customFormat="false" ht="31.5" hidden="false" customHeight="true" outlineLevel="0" collapsed="false">
      <c r="A4" s="6" t="s">
        <v>23</v>
      </c>
      <c r="B4" s="6" t="s">
        <v>24</v>
      </c>
      <c r="C4" s="6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</row>
    <row r="5" customFormat="false" ht="15" hidden="false" customHeight="false" outlineLevel="0" collapsed="false">
      <c r="A5" s="7" t="s">
        <v>32</v>
      </c>
      <c r="B5" s="8" t="s">
        <v>33</v>
      </c>
      <c r="C5" s="8" t="s">
        <v>34</v>
      </c>
      <c r="D5" s="9" t="n">
        <v>0.25</v>
      </c>
      <c r="E5" s="9" t="n">
        <v>0.604166666666667</v>
      </c>
      <c r="F5" s="10" t="n">
        <v>30</v>
      </c>
      <c r="G5" s="11"/>
      <c r="H5" s="12" t="n">
        <f aca="false">IF(OR(D5="",E5=""),IF(G5="",0,G5),ROUND((MOD(E5-D5,1)-F5/1440)*24,2))</f>
        <v>8</v>
      </c>
      <c r="I5" s="13" t="n">
        <f aca="false">IF(AND(A5&lt;&gt;"",D5&lt;&gt;"",E5&lt;&gt;""),1,0)</f>
        <v>1</v>
      </c>
    </row>
    <row r="6" customFormat="false" ht="15" hidden="false" customHeight="false" outlineLevel="0" collapsed="false">
      <c r="A6" s="14" t="s">
        <v>35</v>
      </c>
      <c r="B6" s="8" t="s">
        <v>36</v>
      </c>
      <c r="C6" s="8" t="s">
        <v>37</v>
      </c>
      <c r="D6" s="9" t="n">
        <v>0.583333333333333</v>
      </c>
      <c r="E6" s="9" t="n">
        <v>0.9375</v>
      </c>
      <c r="F6" s="10" t="n">
        <v>30</v>
      </c>
      <c r="G6" s="11"/>
      <c r="H6" s="12" t="n">
        <f aca="false">IF(OR(D6="",E6=""),IF(G6="",0,G6),ROUND((MOD(E6-D6,1)-F6/1440)*24,2))</f>
        <v>8</v>
      </c>
      <c r="I6" s="13" t="n">
        <f aca="false">IF(AND(A6&lt;&gt;"",D6&lt;&gt;"",E6&lt;&gt;""),1,0)</f>
        <v>1</v>
      </c>
    </row>
    <row r="7" customFormat="false" ht="15" hidden="false" customHeight="false" outlineLevel="0" collapsed="false">
      <c r="A7" s="15" t="s">
        <v>38</v>
      </c>
      <c r="B7" s="8" t="s">
        <v>39</v>
      </c>
      <c r="C7" s="8" t="s">
        <v>40</v>
      </c>
      <c r="D7" s="9" t="n">
        <v>0.916666666666667</v>
      </c>
      <c r="E7" s="9" t="n">
        <v>0.270833333333333</v>
      </c>
      <c r="F7" s="10" t="n">
        <v>30</v>
      </c>
      <c r="G7" s="11"/>
      <c r="H7" s="12" t="n">
        <f aca="false">IF(OR(D7="",E7=""),IF(G7="",0,G7),ROUND((MOD(E7-D7,1)-F7/1440)*24,2))</f>
        <v>8</v>
      </c>
      <c r="I7" s="13" t="n">
        <f aca="false">IF(AND(A7&lt;&gt;"",D7&lt;&gt;"",E7&lt;&gt;""),1,0)</f>
        <v>1</v>
      </c>
    </row>
    <row r="8" customFormat="false" ht="15" hidden="false" customHeight="false" outlineLevel="0" collapsed="false">
      <c r="A8" s="16" t="s">
        <v>41</v>
      </c>
      <c r="B8" s="8" t="s">
        <v>42</v>
      </c>
      <c r="C8" s="8"/>
      <c r="D8" s="9"/>
      <c r="E8" s="9"/>
      <c r="F8" s="10"/>
      <c r="G8" s="11" t="n">
        <v>8</v>
      </c>
      <c r="H8" s="12" t="n">
        <f aca="false">IF(OR(D8="",E8=""),IF(G8="",0,G8),ROUND((MOD(E8-D8,1)-F8/1440)*24,2))</f>
        <v>8</v>
      </c>
      <c r="I8" s="13" t="n">
        <f aca="false">IF(AND(A8&lt;&gt;"",D8&lt;&gt;"",E8&lt;&gt;""),1,0)</f>
        <v>0</v>
      </c>
    </row>
    <row r="9" customFormat="false" ht="15" hidden="false" customHeight="false" outlineLevel="0" collapsed="false">
      <c r="A9" s="17" t="s">
        <v>43</v>
      </c>
      <c r="B9" s="8" t="s">
        <v>44</v>
      </c>
      <c r="C9" s="8"/>
      <c r="D9" s="9"/>
      <c r="E9" s="9"/>
      <c r="F9" s="10"/>
      <c r="G9" s="11" t="n">
        <v>8</v>
      </c>
      <c r="H9" s="12" t="n">
        <f aca="false">IF(OR(D9="",E9=""),IF(G9="",0,G9),ROUND((MOD(E9-D9,1)-F9/1440)*24,2))</f>
        <v>8</v>
      </c>
      <c r="I9" s="13" t="n">
        <f aca="false">IF(AND(A9&lt;&gt;"",D9&lt;&gt;"",E9&lt;&gt;""),1,0)</f>
        <v>0</v>
      </c>
    </row>
    <row r="10" customFormat="false" ht="15" hidden="false" customHeight="false" outlineLevel="0" collapsed="false">
      <c r="A10" s="18" t="s">
        <v>45</v>
      </c>
      <c r="B10" s="8" t="s">
        <v>46</v>
      </c>
      <c r="C10" s="8"/>
      <c r="D10" s="9"/>
      <c r="E10" s="9"/>
      <c r="F10" s="10"/>
      <c r="G10" s="11"/>
      <c r="H10" s="12" t="n">
        <f aca="false">IF(OR(D10="",E10=""),IF(G10="",0,G10),ROUND((MOD(E10-D10,1)-F10/1440)*24,2))</f>
        <v>0</v>
      </c>
      <c r="I10" s="13" t="n">
        <f aca="false">IF(AND(A10&lt;&gt;"",D10&lt;&gt;"",E10&lt;&gt;""),1,0)</f>
        <v>0</v>
      </c>
    </row>
    <row r="11" customFormat="false" ht="15" hidden="false" customHeight="false" outlineLevel="0" collapsed="false">
      <c r="A11" s="18"/>
      <c r="B11" s="8"/>
      <c r="C11" s="8"/>
      <c r="D11" s="9"/>
      <c r="E11" s="9"/>
      <c r="F11" s="10"/>
      <c r="G11" s="11"/>
      <c r="H11" s="12" t="n">
        <f aca="false">IF(OR(D11="",E11=""),IF(G11="",0,G11),ROUND((MOD(E11-D11,1)-F11/1440)*24,2))</f>
        <v>0</v>
      </c>
      <c r="I11" s="13" t="n">
        <f aca="false">IF(AND(A11&lt;&gt;"",D11&lt;&gt;"",E11&lt;&gt;""),1,0)</f>
        <v>0</v>
      </c>
    </row>
    <row r="12" customFormat="false" ht="15" hidden="false" customHeight="false" outlineLevel="0" collapsed="false">
      <c r="A12" s="18"/>
      <c r="B12" s="8"/>
      <c r="C12" s="8"/>
      <c r="D12" s="9"/>
      <c r="E12" s="9"/>
      <c r="F12" s="10"/>
      <c r="G12" s="11"/>
      <c r="H12" s="12" t="n">
        <f aca="false">IF(OR(D12="",E12=""),IF(G12="",0,G12),ROUND((MOD(E12-D12,1)-F12/1440)*24,2))</f>
        <v>0</v>
      </c>
      <c r="I12" s="13" t="n">
        <f aca="false">IF(AND(A12&lt;&gt;"",D12&lt;&gt;"",E12&lt;&gt;""),1,0)</f>
        <v>0</v>
      </c>
    </row>
    <row r="13" customFormat="false" ht="15" hidden="false" customHeight="false" outlineLevel="0" collapsed="false">
      <c r="A13" s="18"/>
      <c r="B13" s="8"/>
      <c r="C13" s="8"/>
      <c r="D13" s="9"/>
      <c r="E13" s="9"/>
      <c r="F13" s="10"/>
      <c r="G13" s="11"/>
      <c r="H13" s="12" t="n">
        <f aca="false">IF(OR(D13="",E13=""),IF(G13="",0,G13),ROUND((MOD(E13-D13,1)-F13/1440)*24,2))</f>
        <v>0</v>
      </c>
      <c r="I13" s="13" t="n">
        <f aca="false">IF(AND(A13&lt;&gt;"",D13&lt;&gt;"",E13&lt;&gt;""),1,0)</f>
        <v>0</v>
      </c>
    </row>
    <row r="15" customFormat="false" ht="15" hidden="false" customHeight="false" outlineLevel="0" collapsed="false">
      <c r="A15" s="19" t="s">
        <v>47</v>
      </c>
    </row>
    <row r="16" customFormat="false" ht="15" hidden="false" customHeight="false" outlineLevel="0" collapsed="false">
      <c r="A16" s="20" t="s">
        <v>48</v>
      </c>
      <c r="B16" s="20"/>
      <c r="C16" s="20"/>
      <c r="D16" s="20"/>
      <c r="E16" s="20"/>
      <c r="F16" s="20"/>
      <c r="G16" s="21" t="n">
        <v>11</v>
      </c>
    </row>
    <row r="17" customFormat="false" ht="15" hidden="false" customHeight="false" outlineLevel="0" collapsed="false">
      <c r="A17" s="20" t="s">
        <v>49</v>
      </c>
      <c r="B17" s="20"/>
      <c r="C17" s="20"/>
      <c r="D17" s="20"/>
      <c r="E17" s="20"/>
      <c r="F17" s="20"/>
      <c r="G17" s="21" t="n">
        <v>2</v>
      </c>
    </row>
    <row r="18" customFormat="false" ht="15" hidden="false" customHeight="false" outlineLevel="0" collapsed="false">
      <c r="A18" s="20" t="s">
        <v>50</v>
      </c>
      <c r="B18" s="20"/>
      <c r="C18" s="20"/>
      <c r="D18" s="20"/>
      <c r="E18" s="20"/>
      <c r="F18" s="20"/>
      <c r="G18" s="21" t="n">
        <v>2</v>
      </c>
    </row>
    <row r="19" customFormat="false" ht="15" hidden="false" customHeight="false" outlineLevel="0" collapsed="false">
      <c r="A19" s="20" t="s">
        <v>51</v>
      </c>
      <c r="B19" s="20"/>
      <c r="C19" s="20"/>
      <c r="D19" s="20"/>
      <c r="E19" s="20"/>
      <c r="F19" s="20"/>
      <c r="G19" s="21" t="n">
        <v>2</v>
      </c>
    </row>
    <row r="21" customFormat="false" ht="15" hidden="false" customHeight="false" outlineLevel="0" collapsed="false">
      <c r="A21" s="22" t="s">
        <v>52</v>
      </c>
    </row>
    <row r="22" customFormat="false" ht="15" hidden="false" customHeight="false" outlineLevel="0" collapsed="false">
      <c r="A22" s="22" t="s">
        <v>53</v>
      </c>
    </row>
    <row r="23" customFormat="false" ht="15" hidden="false" customHeight="false" outlineLevel="0" collapsed="false">
      <c r="A23" s="22" t="s">
        <v>54</v>
      </c>
    </row>
    <row r="24" customFormat="false" ht="15" hidden="false" customHeight="false" outlineLevel="0" collapsed="false">
      <c r="A24" s="22" t="s">
        <v>55</v>
      </c>
    </row>
    <row r="25" customFormat="false" ht="15" hidden="false" customHeight="false" outlineLevel="0" collapsed="false">
      <c r="A25" s="22" t="s">
        <v>56</v>
      </c>
    </row>
    <row r="26" customFormat="false" ht="15" hidden="false" customHeight="false" outlineLevel="0" collapsed="false">
      <c r="A26" s="22" t="s">
        <v>57</v>
      </c>
    </row>
    <row r="27" customFormat="false" ht="15" hidden="false" customHeight="false" outlineLevel="0" collapsed="false">
      <c r="A27" s="22" t="s">
        <v>58</v>
      </c>
    </row>
  </sheetData>
  <mergeCells count="4">
    <mergeCell ref="A16:F16"/>
    <mergeCell ref="A17:F17"/>
    <mergeCell ref="A18:F18"/>
    <mergeCell ref="A19:F19"/>
  </mergeCells>
  <dataValidations count="1">
    <dataValidation allowBlank="true" error="Bitte Früh, Spät oder Nacht wählen oder leer lassen." errorStyle="stop" operator="between" showDropDown="false" showErrorMessage="true" showInputMessage="false" sqref="C5:C13" type="list">
      <formula1>"Früh,Spät,Nacht"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Vorlage: personalthema.de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9" min="2" style="0" width="4.4"/>
    <col collapsed="false" customWidth="true" hidden="false" outlineLevel="0" max="35" min="30" style="0" width="8.5"/>
  </cols>
  <sheetData>
    <row r="1" customFormat="false" ht="19.7" hidden="false" customHeight="false" outlineLevel="0" collapsed="false">
      <c r="A1" s="1" t="s">
        <v>59</v>
      </c>
    </row>
    <row r="2" customFormat="false" ht="15" hidden="false" customHeight="false" outlineLevel="0" collapsed="false">
      <c r="A2" s="5" t="s">
        <v>60</v>
      </c>
    </row>
    <row r="3" customFormat="false" ht="15" hidden="false" customHeight="false" outlineLevel="0" collapsed="false">
      <c r="A3" s="23" t="s">
        <v>61</v>
      </c>
      <c r="B3" s="8" t="s">
        <v>62</v>
      </c>
      <c r="C3" s="8"/>
      <c r="D3" s="8"/>
      <c r="E3" s="8"/>
      <c r="F3" s="8"/>
      <c r="G3" s="8"/>
      <c r="H3" s="8"/>
      <c r="I3" s="8"/>
    </row>
    <row r="4" customFormat="false" ht="15" hidden="false" customHeight="false" outlineLevel="0" collapsed="false">
      <c r="A4" s="23" t="s">
        <v>63</v>
      </c>
      <c r="B4" s="24" t="n">
        <v>46391</v>
      </c>
      <c r="C4" s="24"/>
      <c r="D4" s="24"/>
      <c r="E4" s="24"/>
      <c r="P4" s="25" t="str">
        <f aca="false">"Schichten mit weniger als "&amp;RuhezeitMin&amp;" Std. Ruhezeit:"</f>
        <v>Schichten mit weniger als 11 Std. Ruhezeit:</v>
      </c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6" t="n">
        <f aca="false">SUM(AI9:AI23)</f>
        <v>0</v>
      </c>
    </row>
    <row r="6" customFormat="false" ht="15" hidden="false" customHeight="true" outlineLevel="0" collapsed="false">
      <c r="A6" s="27" t="s">
        <v>64</v>
      </c>
      <c r="B6" s="28" t="str">
        <f aca="false">IF($B$4="","Woche 1","Woche 1 · KW "&amp;INT((($B$4+0-WEEKDAY($B$4+0,2)+4)-DATE(YEAR(($B$4+0-WEEKDAY($B$4+0,2)+4)),1,1))/7)+1)</f>
        <v>Woche 1 · KW 1</v>
      </c>
      <c r="C6" s="28"/>
      <c r="D6" s="28"/>
      <c r="E6" s="28"/>
      <c r="F6" s="28"/>
      <c r="G6" s="28"/>
      <c r="H6" s="28"/>
      <c r="I6" s="28" t="str">
        <f aca="false">IF($B$4="","Woche 2","Woche 2 · KW "&amp;INT((($B$4+7-WEEKDAY($B$4+7,2)+4)-DATE(YEAR(($B$4+7-WEEKDAY($B$4+7,2)+4)),1,1))/7)+1)</f>
        <v>Woche 2 · KW 2</v>
      </c>
      <c r="J6" s="28"/>
      <c r="K6" s="28"/>
      <c r="L6" s="28"/>
      <c r="M6" s="28"/>
      <c r="N6" s="28"/>
      <c r="O6" s="28"/>
      <c r="P6" s="28" t="str">
        <f aca="false">IF($B$4="","Woche 3","Woche 3 · KW "&amp;INT((($B$4+14-WEEKDAY($B$4+14,2)+4)-DATE(YEAR(($B$4+14-WEEKDAY($B$4+14,2)+4)),1,1))/7)+1)</f>
        <v>Woche 3 · KW 3</v>
      </c>
      <c r="Q6" s="28"/>
      <c r="R6" s="28"/>
      <c r="S6" s="28"/>
      <c r="T6" s="28"/>
      <c r="U6" s="28"/>
      <c r="V6" s="28"/>
      <c r="W6" s="28" t="str">
        <f aca="false">IF($B$4="","Woche 4","Woche 4 · KW "&amp;INT((($B$4+21-WEEKDAY($B$4+21,2)+4)-DATE(YEAR(($B$4+21-WEEKDAY($B$4+21,2)+4)),1,1))/7)+1)</f>
        <v>Woche 4 · KW 4</v>
      </c>
      <c r="X6" s="28"/>
      <c r="Y6" s="28"/>
      <c r="Z6" s="28"/>
      <c r="AA6" s="28"/>
      <c r="AB6" s="28"/>
      <c r="AC6" s="28"/>
      <c r="AD6" s="27" t="s">
        <v>30</v>
      </c>
      <c r="AE6" s="27" t="s">
        <v>65</v>
      </c>
      <c r="AF6" s="27" t="s">
        <v>66</v>
      </c>
      <c r="AG6" s="27" t="s">
        <v>67</v>
      </c>
      <c r="AH6" s="27" t="s">
        <v>68</v>
      </c>
      <c r="AI6" s="27" t="s">
        <v>69</v>
      </c>
    </row>
    <row r="7" customFormat="false" ht="15" hidden="false" customHeight="false" outlineLevel="0" collapsed="false">
      <c r="A7" s="27"/>
      <c r="B7" s="29" t="n">
        <f aca="false">IF($B$4="","",$B$4+0)</f>
        <v>46391</v>
      </c>
      <c r="C7" s="29" t="n">
        <f aca="false">IF($B$4="","",$B$4+1)</f>
        <v>46392</v>
      </c>
      <c r="D7" s="29" t="n">
        <f aca="false">IF($B$4="","",$B$4+2)</f>
        <v>46393</v>
      </c>
      <c r="E7" s="29" t="n">
        <f aca="false">IF($B$4="","",$B$4+3)</f>
        <v>46394</v>
      </c>
      <c r="F7" s="29" t="n">
        <f aca="false">IF($B$4="","",$B$4+4)</f>
        <v>46395</v>
      </c>
      <c r="G7" s="29" t="n">
        <f aca="false">IF($B$4="","",$B$4+5)</f>
        <v>46396</v>
      </c>
      <c r="H7" s="29" t="n">
        <f aca="false">IF($B$4="","",$B$4+6)</f>
        <v>46397</v>
      </c>
      <c r="I7" s="29" t="n">
        <f aca="false">IF($B$4="","",$B$4+7)</f>
        <v>46398</v>
      </c>
      <c r="J7" s="29" t="n">
        <f aca="false">IF($B$4="","",$B$4+8)</f>
        <v>46399</v>
      </c>
      <c r="K7" s="29" t="n">
        <f aca="false">IF($B$4="","",$B$4+9)</f>
        <v>46400</v>
      </c>
      <c r="L7" s="29" t="n">
        <f aca="false">IF($B$4="","",$B$4+10)</f>
        <v>46401</v>
      </c>
      <c r="M7" s="29" t="n">
        <f aca="false">IF($B$4="","",$B$4+11)</f>
        <v>46402</v>
      </c>
      <c r="N7" s="29" t="n">
        <f aca="false">IF($B$4="","",$B$4+12)</f>
        <v>46403</v>
      </c>
      <c r="O7" s="29" t="n">
        <f aca="false">IF($B$4="","",$B$4+13)</f>
        <v>46404</v>
      </c>
      <c r="P7" s="29" t="n">
        <f aca="false">IF($B$4="","",$B$4+14)</f>
        <v>46405</v>
      </c>
      <c r="Q7" s="29" t="n">
        <f aca="false">IF($B$4="","",$B$4+15)</f>
        <v>46406</v>
      </c>
      <c r="R7" s="29" t="n">
        <f aca="false">IF($B$4="","",$B$4+16)</f>
        <v>46407</v>
      </c>
      <c r="S7" s="29" t="n">
        <f aca="false">IF($B$4="","",$B$4+17)</f>
        <v>46408</v>
      </c>
      <c r="T7" s="29" t="n">
        <f aca="false">IF($B$4="","",$B$4+18)</f>
        <v>46409</v>
      </c>
      <c r="U7" s="29" t="n">
        <f aca="false">IF($B$4="","",$B$4+19)</f>
        <v>46410</v>
      </c>
      <c r="V7" s="29" t="n">
        <f aca="false">IF($B$4="","",$B$4+20)</f>
        <v>46411</v>
      </c>
      <c r="W7" s="29" t="n">
        <f aca="false">IF($B$4="","",$B$4+21)</f>
        <v>46412</v>
      </c>
      <c r="X7" s="29" t="n">
        <f aca="false">IF($B$4="","",$B$4+22)</f>
        <v>46413</v>
      </c>
      <c r="Y7" s="29" t="n">
        <f aca="false">IF($B$4="","",$B$4+23)</f>
        <v>46414</v>
      </c>
      <c r="Z7" s="29" t="n">
        <f aca="false">IF($B$4="","",$B$4+24)</f>
        <v>46415</v>
      </c>
      <c r="AA7" s="29" t="n">
        <f aca="false">IF($B$4="","",$B$4+25)</f>
        <v>46416</v>
      </c>
      <c r="AB7" s="29" t="n">
        <f aca="false">IF($B$4="","",$B$4+26)</f>
        <v>46417</v>
      </c>
      <c r="AC7" s="29" t="n">
        <f aca="false">IF($B$4="","",$B$4+27)</f>
        <v>46418</v>
      </c>
      <c r="AD7" s="27"/>
      <c r="AE7" s="27"/>
      <c r="AF7" s="27"/>
      <c r="AG7" s="27"/>
      <c r="AH7" s="27"/>
      <c r="AI7" s="27"/>
    </row>
    <row r="8" customFormat="false" ht="15" hidden="false" customHeight="false" outlineLevel="0" collapsed="false">
      <c r="A8" s="27"/>
      <c r="B8" s="30" t="str">
        <f aca="false">IF(B7="","",CHOOSE(WEEKDAY(B7,2),"Mo","Di","Mi","Do","Fr","Sa","So"))</f>
        <v>Mo</v>
      </c>
      <c r="C8" s="30" t="str">
        <f aca="false">IF(C7="","",CHOOSE(WEEKDAY(C7,2),"Mo","Di","Mi","Do","Fr","Sa","So"))</f>
        <v>Di</v>
      </c>
      <c r="D8" s="30" t="str">
        <f aca="false">IF(D7="","",CHOOSE(WEEKDAY(D7,2),"Mo","Di","Mi","Do","Fr","Sa","So"))</f>
        <v>Mi</v>
      </c>
      <c r="E8" s="30" t="str">
        <f aca="false">IF(E7="","",CHOOSE(WEEKDAY(E7,2),"Mo","Di","Mi","Do","Fr","Sa","So"))</f>
        <v>Do</v>
      </c>
      <c r="F8" s="30" t="str">
        <f aca="false">IF(F7="","",CHOOSE(WEEKDAY(F7,2),"Mo","Di","Mi","Do","Fr","Sa","So"))</f>
        <v>Fr</v>
      </c>
      <c r="G8" s="30" t="str">
        <f aca="false">IF(G7="","",CHOOSE(WEEKDAY(G7,2),"Mo","Di","Mi","Do","Fr","Sa","So"))</f>
        <v>Sa</v>
      </c>
      <c r="H8" s="30" t="str">
        <f aca="false">IF(H7="","",CHOOSE(WEEKDAY(H7,2),"Mo","Di","Mi","Do","Fr","Sa","So"))</f>
        <v>So</v>
      </c>
      <c r="I8" s="30" t="str">
        <f aca="false">IF(I7="","",CHOOSE(WEEKDAY(I7,2),"Mo","Di","Mi","Do","Fr","Sa","So"))</f>
        <v>Mo</v>
      </c>
      <c r="J8" s="30" t="str">
        <f aca="false">IF(J7="","",CHOOSE(WEEKDAY(J7,2),"Mo","Di","Mi","Do","Fr","Sa","So"))</f>
        <v>Di</v>
      </c>
      <c r="K8" s="30" t="str">
        <f aca="false">IF(K7="","",CHOOSE(WEEKDAY(K7,2),"Mo","Di","Mi","Do","Fr","Sa","So"))</f>
        <v>Mi</v>
      </c>
      <c r="L8" s="30" t="str">
        <f aca="false">IF(L7="","",CHOOSE(WEEKDAY(L7,2),"Mo","Di","Mi","Do","Fr","Sa","So"))</f>
        <v>Do</v>
      </c>
      <c r="M8" s="30" t="str">
        <f aca="false">IF(M7="","",CHOOSE(WEEKDAY(M7,2),"Mo","Di","Mi","Do","Fr","Sa","So"))</f>
        <v>Fr</v>
      </c>
      <c r="N8" s="30" t="str">
        <f aca="false">IF(N7="","",CHOOSE(WEEKDAY(N7,2),"Mo","Di","Mi","Do","Fr","Sa","So"))</f>
        <v>Sa</v>
      </c>
      <c r="O8" s="30" t="str">
        <f aca="false">IF(O7="","",CHOOSE(WEEKDAY(O7,2),"Mo","Di","Mi","Do","Fr","Sa","So"))</f>
        <v>So</v>
      </c>
      <c r="P8" s="30" t="str">
        <f aca="false">IF(P7="","",CHOOSE(WEEKDAY(P7,2),"Mo","Di","Mi","Do","Fr","Sa","So"))</f>
        <v>Mo</v>
      </c>
      <c r="Q8" s="30" t="str">
        <f aca="false">IF(Q7="","",CHOOSE(WEEKDAY(Q7,2),"Mo","Di","Mi","Do","Fr","Sa","So"))</f>
        <v>Di</v>
      </c>
      <c r="R8" s="30" t="str">
        <f aca="false">IF(R7="","",CHOOSE(WEEKDAY(R7,2),"Mo","Di","Mi","Do","Fr","Sa","So"))</f>
        <v>Mi</v>
      </c>
      <c r="S8" s="30" t="str">
        <f aca="false">IF(S7="","",CHOOSE(WEEKDAY(S7,2),"Mo","Di","Mi","Do","Fr","Sa","So"))</f>
        <v>Do</v>
      </c>
      <c r="T8" s="30" t="str">
        <f aca="false">IF(T7="","",CHOOSE(WEEKDAY(T7,2),"Mo","Di","Mi","Do","Fr","Sa","So"))</f>
        <v>Fr</v>
      </c>
      <c r="U8" s="30" t="str">
        <f aca="false">IF(U7="","",CHOOSE(WEEKDAY(U7,2),"Mo","Di","Mi","Do","Fr","Sa","So"))</f>
        <v>Sa</v>
      </c>
      <c r="V8" s="30" t="str">
        <f aca="false">IF(V7="","",CHOOSE(WEEKDAY(V7,2),"Mo","Di","Mi","Do","Fr","Sa","So"))</f>
        <v>So</v>
      </c>
      <c r="W8" s="30" t="str">
        <f aca="false">IF(W7="","",CHOOSE(WEEKDAY(W7,2),"Mo","Di","Mi","Do","Fr","Sa","So"))</f>
        <v>Mo</v>
      </c>
      <c r="X8" s="30" t="str">
        <f aca="false">IF(X7="","",CHOOSE(WEEKDAY(X7,2),"Mo","Di","Mi","Do","Fr","Sa","So"))</f>
        <v>Di</v>
      </c>
      <c r="Y8" s="30" t="str">
        <f aca="false">IF(Y7="","",CHOOSE(WEEKDAY(Y7,2),"Mo","Di","Mi","Do","Fr","Sa","So"))</f>
        <v>Mi</v>
      </c>
      <c r="Z8" s="30" t="str">
        <f aca="false">IF(Z7="","",CHOOSE(WEEKDAY(Z7,2),"Mo","Di","Mi","Do","Fr","Sa","So"))</f>
        <v>Do</v>
      </c>
      <c r="AA8" s="30" t="str">
        <f aca="false">IF(AA7="","",CHOOSE(WEEKDAY(AA7,2),"Mo","Di","Mi","Do","Fr","Sa","So"))</f>
        <v>Fr</v>
      </c>
      <c r="AB8" s="30" t="str">
        <f aca="false">IF(AB7="","",CHOOSE(WEEKDAY(AB7,2),"Mo","Di","Mi","Do","Fr","Sa","So"))</f>
        <v>Sa</v>
      </c>
      <c r="AC8" s="30" t="str">
        <f aca="false">IF(AC7="","",CHOOSE(WEEKDAY(AC7,2),"Mo","Di","Mi","Do","Fr","Sa","So"))</f>
        <v>So</v>
      </c>
      <c r="AD8" s="27"/>
      <c r="AE8" s="27"/>
      <c r="AF8" s="27"/>
      <c r="AG8" s="27"/>
      <c r="AH8" s="27"/>
      <c r="AI8" s="27"/>
    </row>
    <row r="9" customFormat="false" ht="15.75" hidden="false" customHeight="true" outlineLevel="0" collapsed="false">
      <c r="A9" s="8" t="s">
        <v>70</v>
      </c>
      <c r="B9" s="31" t="s">
        <v>32</v>
      </c>
      <c r="C9" s="31" t="s">
        <v>32</v>
      </c>
      <c r="D9" s="31" t="s">
        <v>35</v>
      </c>
      <c r="E9" s="31" t="s">
        <v>35</v>
      </c>
      <c r="F9" s="31" t="s">
        <v>38</v>
      </c>
      <c r="G9" s="31" t="s">
        <v>38</v>
      </c>
      <c r="H9" s="31" t="s">
        <v>45</v>
      </c>
      <c r="I9" s="31" t="s">
        <v>45</v>
      </c>
      <c r="J9" s="31" t="s">
        <v>45</v>
      </c>
      <c r="K9" s="31" t="s">
        <v>45</v>
      </c>
      <c r="L9" s="31" t="s">
        <v>32</v>
      </c>
      <c r="M9" s="31" t="s">
        <v>32</v>
      </c>
      <c r="N9" s="31" t="s">
        <v>35</v>
      </c>
      <c r="O9" s="31" t="s">
        <v>35</v>
      </c>
      <c r="P9" s="31" t="s">
        <v>38</v>
      </c>
      <c r="Q9" s="31" t="s">
        <v>38</v>
      </c>
      <c r="R9" s="31" t="s">
        <v>45</v>
      </c>
      <c r="S9" s="31" t="s">
        <v>45</v>
      </c>
      <c r="T9" s="31" t="s">
        <v>45</v>
      </c>
      <c r="U9" s="31" t="s">
        <v>45</v>
      </c>
      <c r="V9" s="31" t="s">
        <v>32</v>
      </c>
      <c r="W9" s="31" t="s">
        <v>32</v>
      </c>
      <c r="X9" s="31" t="s">
        <v>35</v>
      </c>
      <c r="Y9" s="31" t="s">
        <v>35</v>
      </c>
      <c r="Z9" s="31" t="s">
        <v>38</v>
      </c>
      <c r="AA9" s="31" t="s">
        <v>38</v>
      </c>
      <c r="AB9" s="31" t="s">
        <v>45</v>
      </c>
      <c r="AC9" s="31" t="s">
        <v>45</v>
      </c>
      <c r="AD9" s="32" t="n">
        <f aca="false">SUMPRODUCT(COUNTIF(B9:AC9,SchKuerzel),SchStunden)</f>
        <v>144</v>
      </c>
      <c r="AE9" s="33" t="n">
        <f aca="false">SUMPRODUCT(COUNTIF(B9:AC9,SchKuerzel),SchIstSchicht)</f>
        <v>18</v>
      </c>
      <c r="AF9" s="34" t="n">
        <v>34</v>
      </c>
      <c r="AG9" s="35" t="n">
        <f aca="false">IF(AF9="","",AF9*4)</f>
        <v>136</v>
      </c>
      <c r="AH9" s="36" t="n">
        <f aca="false">IF(AF9="","",AD9-AG9)</f>
        <v>8</v>
      </c>
      <c r="AI9" s="37" t="n">
        <f aca="false">SUMPRODUCT((SUMIF(SchKuerzel,B9:AB9,SchIstSchicht)=1)*(SUMIF(SchKuerzel,C9:AC9,SchIstSchicht)=1)*(ROUND((1+SUMIF(SchKuerzel,C9:AC9,SchBeginn)-SUMIF(SchKuerzel,B9:AB9,SchBeginn)-MOD(SUMIF(SchKuerzel,B9:AB9,SchEnde)-SUMIF(SchKuerzel,B9:AB9,SchBeginn),1))*1440,0)&lt;RuhezeitMin*60))</f>
        <v>0</v>
      </c>
    </row>
    <row r="10" customFormat="false" ht="15.75" hidden="false" customHeight="true" outlineLevel="0" collapsed="false">
      <c r="A10" s="8" t="s">
        <v>71</v>
      </c>
      <c r="B10" s="31" t="s">
        <v>32</v>
      </c>
      <c r="C10" s="31" t="s">
        <v>35</v>
      </c>
      <c r="D10" s="31" t="s">
        <v>35</v>
      </c>
      <c r="E10" s="31" t="s">
        <v>38</v>
      </c>
      <c r="F10" s="31" t="s">
        <v>38</v>
      </c>
      <c r="G10" s="31" t="s">
        <v>45</v>
      </c>
      <c r="H10" s="31" t="s">
        <v>45</v>
      </c>
      <c r="I10" s="31" t="s">
        <v>45</v>
      </c>
      <c r="J10" s="31" t="s">
        <v>45</v>
      </c>
      <c r="K10" s="31" t="s">
        <v>32</v>
      </c>
      <c r="L10" s="31" t="s">
        <v>32</v>
      </c>
      <c r="M10" s="31" t="s">
        <v>35</v>
      </c>
      <c r="N10" s="31" t="s">
        <v>35</v>
      </c>
      <c r="O10" s="31" t="s">
        <v>38</v>
      </c>
      <c r="P10" s="31" t="s">
        <v>38</v>
      </c>
      <c r="Q10" s="31" t="s">
        <v>45</v>
      </c>
      <c r="R10" s="31" t="s">
        <v>45</v>
      </c>
      <c r="S10" s="31" t="s">
        <v>45</v>
      </c>
      <c r="T10" s="31" t="s">
        <v>45</v>
      </c>
      <c r="U10" s="31" t="s">
        <v>32</v>
      </c>
      <c r="V10" s="31" t="s">
        <v>32</v>
      </c>
      <c r="W10" s="31" t="s">
        <v>35</v>
      </c>
      <c r="X10" s="31" t="s">
        <v>35</v>
      </c>
      <c r="Y10" s="31" t="s">
        <v>38</v>
      </c>
      <c r="Z10" s="31" t="s">
        <v>38</v>
      </c>
      <c r="AA10" s="31" t="s">
        <v>45</v>
      </c>
      <c r="AB10" s="31" t="s">
        <v>45</v>
      </c>
      <c r="AC10" s="31" t="s">
        <v>45</v>
      </c>
      <c r="AD10" s="32" t="n">
        <f aca="false">SUMPRODUCT(COUNTIF(B10:AC10,SchKuerzel),SchStunden)</f>
        <v>136</v>
      </c>
      <c r="AE10" s="33" t="n">
        <f aca="false">SUMPRODUCT(COUNTIF(B10:AC10,SchKuerzel),SchIstSchicht)</f>
        <v>17</v>
      </c>
      <c r="AF10" s="34" t="n">
        <v>34</v>
      </c>
      <c r="AG10" s="35" t="n">
        <f aca="false">IF(AF10="","",AF10*4)</f>
        <v>136</v>
      </c>
      <c r="AH10" s="36" t="n">
        <f aca="false">IF(AF10="","",AD10-AG10)</f>
        <v>0</v>
      </c>
      <c r="AI10" s="37" t="n">
        <f aca="false">SUMPRODUCT((SUMIF(SchKuerzel,B10:AB10,SchIstSchicht)=1)*(SUMIF(SchKuerzel,C10:AC10,SchIstSchicht)=1)*(ROUND((1+SUMIF(SchKuerzel,C10:AC10,SchBeginn)-SUMIF(SchKuerzel,B10:AB10,SchBeginn)-MOD(SUMIF(SchKuerzel,B10:AB10,SchEnde)-SUMIF(SchKuerzel,B10:AB10,SchBeginn),1))*1440,0)&lt;RuhezeitMin*60))</f>
        <v>0</v>
      </c>
    </row>
    <row r="11" customFormat="false" ht="15.75" hidden="false" customHeight="true" outlineLevel="0" collapsed="false">
      <c r="A11" s="8" t="s">
        <v>72</v>
      </c>
      <c r="B11" s="31" t="s">
        <v>35</v>
      </c>
      <c r="C11" s="31" t="s">
        <v>35</v>
      </c>
      <c r="D11" s="31" t="s">
        <v>38</v>
      </c>
      <c r="E11" s="31" t="s">
        <v>38</v>
      </c>
      <c r="F11" s="31" t="s">
        <v>45</v>
      </c>
      <c r="G11" s="31" t="s">
        <v>45</v>
      </c>
      <c r="H11" s="31" t="s">
        <v>45</v>
      </c>
      <c r="I11" s="31" t="s">
        <v>45</v>
      </c>
      <c r="J11" s="31" t="s">
        <v>32</v>
      </c>
      <c r="K11" s="31" t="s">
        <v>32</v>
      </c>
      <c r="L11" s="31" t="s">
        <v>35</v>
      </c>
      <c r="M11" s="31" t="s">
        <v>35</v>
      </c>
      <c r="N11" s="31" t="s">
        <v>38</v>
      </c>
      <c r="O11" s="31" t="s">
        <v>38</v>
      </c>
      <c r="P11" s="31" t="s">
        <v>45</v>
      </c>
      <c r="Q11" s="31" t="s">
        <v>45</v>
      </c>
      <c r="R11" s="31" t="s">
        <v>45</v>
      </c>
      <c r="S11" s="31" t="s">
        <v>45</v>
      </c>
      <c r="T11" s="31" t="s">
        <v>32</v>
      </c>
      <c r="U11" s="31" t="s">
        <v>32</v>
      </c>
      <c r="V11" s="31" t="s">
        <v>35</v>
      </c>
      <c r="W11" s="31" t="s">
        <v>35</v>
      </c>
      <c r="X11" s="31" t="s">
        <v>38</v>
      </c>
      <c r="Y11" s="31" t="s">
        <v>38</v>
      </c>
      <c r="Z11" s="31" t="s">
        <v>45</v>
      </c>
      <c r="AA11" s="31" t="s">
        <v>45</v>
      </c>
      <c r="AB11" s="31" t="s">
        <v>45</v>
      </c>
      <c r="AC11" s="31" t="s">
        <v>45</v>
      </c>
      <c r="AD11" s="32" t="n">
        <f aca="false">SUMPRODUCT(COUNTIF(B11:AC11,SchKuerzel),SchStunden)</f>
        <v>128</v>
      </c>
      <c r="AE11" s="33" t="n">
        <f aca="false">SUMPRODUCT(COUNTIF(B11:AC11,SchKuerzel),SchIstSchicht)</f>
        <v>16</v>
      </c>
      <c r="AF11" s="34" t="n">
        <v>34</v>
      </c>
      <c r="AG11" s="35" t="n">
        <f aca="false">IF(AF11="","",AF11*4)</f>
        <v>136</v>
      </c>
      <c r="AH11" s="36" t="n">
        <f aca="false">IF(AF11="","",AD11-AG11)</f>
        <v>-8</v>
      </c>
      <c r="AI11" s="37" t="n">
        <f aca="false">SUMPRODUCT((SUMIF(SchKuerzel,B11:AB11,SchIstSchicht)=1)*(SUMIF(SchKuerzel,C11:AC11,SchIstSchicht)=1)*(ROUND((1+SUMIF(SchKuerzel,C11:AC11,SchBeginn)-SUMIF(SchKuerzel,B11:AB11,SchBeginn)-MOD(SUMIF(SchKuerzel,B11:AB11,SchEnde)-SUMIF(SchKuerzel,B11:AB11,SchBeginn),1))*1440,0)&lt;RuhezeitMin*60))</f>
        <v>0</v>
      </c>
    </row>
    <row r="12" customFormat="false" ht="15.75" hidden="false" customHeight="true" outlineLevel="0" collapsed="false">
      <c r="A12" s="8" t="s">
        <v>73</v>
      </c>
      <c r="B12" s="31" t="s">
        <v>35</v>
      </c>
      <c r="C12" s="31" t="s">
        <v>38</v>
      </c>
      <c r="D12" s="31" t="s">
        <v>38</v>
      </c>
      <c r="E12" s="31" t="s">
        <v>45</v>
      </c>
      <c r="F12" s="31" t="s">
        <v>45</v>
      </c>
      <c r="G12" s="31" t="s">
        <v>45</v>
      </c>
      <c r="H12" s="31" t="s">
        <v>45</v>
      </c>
      <c r="I12" s="31" t="s">
        <v>32</v>
      </c>
      <c r="J12" s="31" t="s">
        <v>32</v>
      </c>
      <c r="K12" s="31" t="s">
        <v>35</v>
      </c>
      <c r="L12" s="31" t="s">
        <v>35</v>
      </c>
      <c r="M12" s="31" t="s">
        <v>38</v>
      </c>
      <c r="N12" s="31" t="s">
        <v>38</v>
      </c>
      <c r="O12" s="31" t="s">
        <v>45</v>
      </c>
      <c r="P12" s="31" t="s">
        <v>45</v>
      </c>
      <c r="Q12" s="31" t="s">
        <v>45</v>
      </c>
      <c r="R12" s="31" t="s">
        <v>45</v>
      </c>
      <c r="S12" s="31" t="s">
        <v>32</v>
      </c>
      <c r="T12" s="31" t="s">
        <v>32</v>
      </c>
      <c r="U12" s="31" t="s">
        <v>35</v>
      </c>
      <c r="V12" s="31" t="s">
        <v>35</v>
      </c>
      <c r="W12" s="31" t="s">
        <v>38</v>
      </c>
      <c r="X12" s="31" t="s">
        <v>38</v>
      </c>
      <c r="Y12" s="31" t="s">
        <v>45</v>
      </c>
      <c r="Z12" s="31" t="s">
        <v>45</v>
      </c>
      <c r="AA12" s="31" t="s">
        <v>45</v>
      </c>
      <c r="AB12" s="31" t="s">
        <v>45</v>
      </c>
      <c r="AC12" s="31" t="s">
        <v>32</v>
      </c>
      <c r="AD12" s="32" t="n">
        <f aca="false">SUMPRODUCT(COUNTIF(B12:AC12,SchKuerzel),SchStunden)</f>
        <v>128</v>
      </c>
      <c r="AE12" s="33" t="n">
        <f aca="false">SUMPRODUCT(COUNTIF(B12:AC12,SchKuerzel),SchIstSchicht)</f>
        <v>16</v>
      </c>
      <c r="AF12" s="34" t="n">
        <v>34</v>
      </c>
      <c r="AG12" s="35" t="n">
        <f aca="false">IF(AF12="","",AF12*4)</f>
        <v>136</v>
      </c>
      <c r="AH12" s="36" t="n">
        <f aca="false">IF(AF12="","",AD12-AG12)</f>
        <v>-8</v>
      </c>
      <c r="AI12" s="37" t="n">
        <f aca="false">SUMPRODUCT((SUMIF(SchKuerzel,B12:AB12,SchIstSchicht)=1)*(SUMIF(SchKuerzel,C12:AC12,SchIstSchicht)=1)*(ROUND((1+SUMIF(SchKuerzel,C12:AC12,SchBeginn)-SUMIF(SchKuerzel,B12:AB12,SchBeginn)-MOD(SUMIF(SchKuerzel,B12:AB12,SchEnde)-SUMIF(SchKuerzel,B12:AB12,SchBeginn),1))*1440,0)&lt;RuhezeitMin*60))</f>
        <v>0</v>
      </c>
    </row>
    <row r="13" customFormat="false" ht="15.75" hidden="false" customHeight="true" outlineLevel="0" collapsed="false">
      <c r="A13" s="8" t="s">
        <v>74</v>
      </c>
      <c r="B13" s="31" t="s">
        <v>38</v>
      </c>
      <c r="C13" s="31" t="s">
        <v>38</v>
      </c>
      <c r="D13" s="31" t="s">
        <v>45</v>
      </c>
      <c r="E13" s="31" t="s">
        <v>45</v>
      </c>
      <c r="F13" s="31" t="s">
        <v>45</v>
      </c>
      <c r="G13" s="31" t="s">
        <v>45</v>
      </c>
      <c r="H13" s="31" t="s">
        <v>32</v>
      </c>
      <c r="I13" s="31" t="s">
        <v>32</v>
      </c>
      <c r="J13" s="31" t="s">
        <v>35</v>
      </c>
      <c r="K13" s="31" t="s">
        <v>35</v>
      </c>
      <c r="L13" s="31" t="s">
        <v>38</v>
      </c>
      <c r="M13" s="31" t="s">
        <v>38</v>
      </c>
      <c r="N13" s="31" t="s">
        <v>45</v>
      </c>
      <c r="O13" s="31" t="s">
        <v>45</v>
      </c>
      <c r="P13" s="31" t="s">
        <v>45</v>
      </c>
      <c r="Q13" s="31" t="s">
        <v>45</v>
      </c>
      <c r="R13" s="31" t="s">
        <v>32</v>
      </c>
      <c r="S13" s="31" t="s">
        <v>32</v>
      </c>
      <c r="T13" s="31" t="s">
        <v>35</v>
      </c>
      <c r="U13" s="31" t="s">
        <v>35</v>
      </c>
      <c r="V13" s="31" t="s">
        <v>38</v>
      </c>
      <c r="W13" s="31" t="s">
        <v>38</v>
      </c>
      <c r="X13" s="31" t="s">
        <v>45</v>
      </c>
      <c r="Y13" s="31" t="s">
        <v>45</v>
      </c>
      <c r="Z13" s="31" t="s">
        <v>45</v>
      </c>
      <c r="AA13" s="31" t="s">
        <v>45</v>
      </c>
      <c r="AB13" s="31" t="s">
        <v>32</v>
      </c>
      <c r="AC13" s="31" t="s">
        <v>32</v>
      </c>
      <c r="AD13" s="32" t="n">
        <f aca="false">SUMPRODUCT(COUNTIF(B13:AC13,SchKuerzel),SchStunden)</f>
        <v>128</v>
      </c>
      <c r="AE13" s="33" t="n">
        <f aca="false">SUMPRODUCT(COUNTIF(B13:AC13,SchKuerzel),SchIstSchicht)</f>
        <v>16</v>
      </c>
      <c r="AF13" s="34" t="n">
        <v>34</v>
      </c>
      <c r="AG13" s="35" t="n">
        <f aca="false">IF(AF13="","",AF13*4)</f>
        <v>136</v>
      </c>
      <c r="AH13" s="36" t="n">
        <f aca="false">IF(AF13="","",AD13-AG13)</f>
        <v>-8</v>
      </c>
      <c r="AI13" s="37" t="n">
        <f aca="false">SUMPRODUCT((SUMIF(SchKuerzel,B13:AB13,SchIstSchicht)=1)*(SUMIF(SchKuerzel,C13:AC13,SchIstSchicht)=1)*(ROUND((1+SUMIF(SchKuerzel,C13:AC13,SchBeginn)-SUMIF(SchKuerzel,B13:AB13,SchBeginn)-MOD(SUMIF(SchKuerzel,B13:AB13,SchEnde)-SUMIF(SchKuerzel,B13:AB13,SchBeginn),1))*1440,0)&lt;RuhezeitMin*60))</f>
        <v>0</v>
      </c>
    </row>
    <row r="14" customFormat="false" ht="15.75" hidden="false" customHeight="true" outlineLevel="0" collapsed="false">
      <c r="A14" s="8" t="s">
        <v>75</v>
      </c>
      <c r="B14" s="31" t="s">
        <v>38</v>
      </c>
      <c r="C14" s="31" t="s">
        <v>45</v>
      </c>
      <c r="D14" s="31" t="s">
        <v>45</v>
      </c>
      <c r="E14" s="31" t="s">
        <v>45</v>
      </c>
      <c r="F14" s="31" t="s">
        <v>45</v>
      </c>
      <c r="G14" s="31" t="s">
        <v>32</v>
      </c>
      <c r="H14" s="31" t="s">
        <v>32</v>
      </c>
      <c r="I14" s="31" t="s">
        <v>35</v>
      </c>
      <c r="J14" s="31" t="s">
        <v>35</v>
      </c>
      <c r="K14" s="31" t="s">
        <v>38</v>
      </c>
      <c r="L14" s="31" t="s">
        <v>38</v>
      </c>
      <c r="M14" s="31" t="s">
        <v>45</v>
      </c>
      <c r="N14" s="31" t="s">
        <v>45</v>
      </c>
      <c r="O14" s="31" t="s">
        <v>45</v>
      </c>
      <c r="P14" s="31" t="s">
        <v>45</v>
      </c>
      <c r="Q14" s="31" t="s">
        <v>32</v>
      </c>
      <c r="R14" s="31" t="s">
        <v>32</v>
      </c>
      <c r="S14" s="31" t="s">
        <v>35</v>
      </c>
      <c r="T14" s="31" t="s">
        <v>35</v>
      </c>
      <c r="U14" s="31" t="s">
        <v>38</v>
      </c>
      <c r="V14" s="31" t="s">
        <v>38</v>
      </c>
      <c r="W14" s="31" t="s">
        <v>45</v>
      </c>
      <c r="X14" s="31" t="s">
        <v>45</v>
      </c>
      <c r="Y14" s="31" t="s">
        <v>45</v>
      </c>
      <c r="Z14" s="31" t="s">
        <v>45</v>
      </c>
      <c r="AA14" s="31" t="s">
        <v>32</v>
      </c>
      <c r="AB14" s="31" t="s">
        <v>32</v>
      </c>
      <c r="AC14" s="31" t="s">
        <v>35</v>
      </c>
      <c r="AD14" s="32" t="n">
        <f aca="false">SUMPRODUCT(COUNTIF(B14:AC14,SchKuerzel),SchStunden)</f>
        <v>128</v>
      </c>
      <c r="AE14" s="33" t="n">
        <f aca="false">SUMPRODUCT(COUNTIF(B14:AC14,SchKuerzel),SchIstSchicht)</f>
        <v>16</v>
      </c>
      <c r="AF14" s="34" t="n">
        <v>34</v>
      </c>
      <c r="AG14" s="35" t="n">
        <f aca="false">IF(AF14="","",AF14*4)</f>
        <v>136</v>
      </c>
      <c r="AH14" s="36" t="n">
        <f aca="false">IF(AF14="","",AD14-AG14)</f>
        <v>-8</v>
      </c>
      <c r="AI14" s="37" t="n">
        <f aca="false">SUMPRODUCT((SUMIF(SchKuerzel,B14:AB14,SchIstSchicht)=1)*(SUMIF(SchKuerzel,C14:AC14,SchIstSchicht)=1)*(ROUND((1+SUMIF(SchKuerzel,C14:AC14,SchBeginn)-SUMIF(SchKuerzel,B14:AB14,SchBeginn)-MOD(SUMIF(SchKuerzel,B14:AB14,SchEnde)-SUMIF(SchKuerzel,B14:AB14,SchBeginn),1))*1440,0)&lt;RuhezeitMin*60))</f>
        <v>0</v>
      </c>
    </row>
    <row r="15" customFormat="false" ht="15.75" hidden="false" customHeight="true" outlineLevel="0" collapsed="false">
      <c r="A15" s="8" t="s">
        <v>76</v>
      </c>
      <c r="B15" s="31" t="s">
        <v>45</v>
      </c>
      <c r="C15" s="31" t="s">
        <v>45</v>
      </c>
      <c r="D15" s="31" t="s">
        <v>45</v>
      </c>
      <c r="E15" s="31" t="s">
        <v>45</v>
      </c>
      <c r="F15" s="31" t="s">
        <v>32</v>
      </c>
      <c r="G15" s="31" t="s">
        <v>32</v>
      </c>
      <c r="H15" s="31" t="s">
        <v>35</v>
      </c>
      <c r="I15" s="31" t="s">
        <v>35</v>
      </c>
      <c r="J15" s="31" t="s">
        <v>38</v>
      </c>
      <c r="K15" s="31" t="s">
        <v>38</v>
      </c>
      <c r="L15" s="31" t="s">
        <v>45</v>
      </c>
      <c r="M15" s="31" t="s">
        <v>45</v>
      </c>
      <c r="N15" s="31" t="s">
        <v>45</v>
      </c>
      <c r="O15" s="31" t="s">
        <v>45</v>
      </c>
      <c r="P15" s="31" t="s">
        <v>32</v>
      </c>
      <c r="Q15" s="31" t="s">
        <v>32</v>
      </c>
      <c r="R15" s="31" t="s">
        <v>35</v>
      </c>
      <c r="S15" s="31" t="s">
        <v>35</v>
      </c>
      <c r="T15" s="31" t="s">
        <v>38</v>
      </c>
      <c r="U15" s="31" t="s">
        <v>38</v>
      </c>
      <c r="V15" s="31" t="s">
        <v>45</v>
      </c>
      <c r="W15" s="31" t="s">
        <v>45</v>
      </c>
      <c r="X15" s="31" t="s">
        <v>45</v>
      </c>
      <c r="Y15" s="31" t="s">
        <v>45</v>
      </c>
      <c r="Z15" s="31" t="s">
        <v>32</v>
      </c>
      <c r="AA15" s="31" t="s">
        <v>32</v>
      </c>
      <c r="AB15" s="31" t="s">
        <v>35</v>
      </c>
      <c r="AC15" s="31" t="s">
        <v>35</v>
      </c>
      <c r="AD15" s="32" t="n">
        <f aca="false">SUMPRODUCT(COUNTIF(B15:AC15,SchKuerzel),SchStunden)</f>
        <v>128</v>
      </c>
      <c r="AE15" s="33" t="n">
        <f aca="false">SUMPRODUCT(COUNTIF(B15:AC15,SchKuerzel),SchIstSchicht)</f>
        <v>16</v>
      </c>
      <c r="AF15" s="34" t="n">
        <v>34</v>
      </c>
      <c r="AG15" s="35" t="n">
        <f aca="false">IF(AF15="","",AF15*4)</f>
        <v>136</v>
      </c>
      <c r="AH15" s="36" t="n">
        <f aca="false">IF(AF15="","",AD15-AG15)</f>
        <v>-8</v>
      </c>
      <c r="AI15" s="37" t="n">
        <f aca="false">SUMPRODUCT((SUMIF(SchKuerzel,B15:AB15,SchIstSchicht)=1)*(SUMIF(SchKuerzel,C15:AC15,SchIstSchicht)=1)*(ROUND((1+SUMIF(SchKuerzel,C15:AC15,SchBeginn)-SUMIF(SchKuerzel,B15:AB15,SchBeginn)-MOD(SUMIF(SchKuerzel,B15:AB15,SchEnde)-SUMIF(SchKuerzel,B15:AB15,SchBeginn),1))*1440,0)&lt;RuhezeitMin*60))</f>
        <v>0</v>
      </c>
    </row>
    <row r="16" customFormat="false" ht="15.75" hidden="false" customHeight="true" outlineLevel="0" collapsed="false">
      <c r="A16" s="8" t="s">
        <v>77</v>
      </c>
      <c r="B16" s="31" t="s">
        <v>45</v>
      </c>
      <c r="C16" s="31" t="s">
        <v>45</v>
      </c>
      <c r="D16" s="31" t="s">
        <v>45</v>
      </c>
      <c r="E16" s="31" t="s">
        <v>32</v>
      </c>
      <c r="F16" s="31" t="s">
        <v>32</v>
      </c>
      <c r="G16" s="31" t="s">
        <v>35</v>
      </c>
      <c r="H16" s="31" t="s">
        <v>35</v>
      </c>
      <c r="I16" s="31" t="s">
        <v>38</v>
      </c>
      <c r="J16" s="31" t="s">
        <v>38</v>
      </c>
      <c r="K16" s="31" t="s">
        <v>45</v>
      </c>
      <c r="L16" s="31" t="s">
        <v>45</v>
      </c>
      <c r="M16" s="31" t="s">
        <v>45</v>
      </c>
      <c r="N16" s="31" t="s">
        <v>45</v>
      </c>
      <c r="O16" s="31" t="s">
        <v>32</v>
      </c>
      <c r="P16" s="31" t="s">
        <v>32</v>
      </c>
      <c r="Q16" s="31" t="s">
        <v>35</v>
      </c>
      <c r="R16" s="31" t="s">
        <v>35</v>
      </c>
      <c r="S16" s="31" t="s">
        <v>38</v>
      </c>
      <c r="T16" s="31" t="s">
        <v>38</v>
      </c>
      <c r="U16" s="31" t="s">
        <v>45</v>
      </c>
      <c r="V16" s="31" t="s">
        <v>45</v>
      </c>
      <c r="W16" s="31" t="s">
        <v>45</v>
      </c>
      <c r="X16" s="31" t="s">
        <v>45</v>
      </c>
      <c r="Y16" s="31" t="s">
        <v>32</v>
      </c>
      <c r="Z16" s="31" t="s">
        <v>32</v>
      </c>
      <c r="AA16" s="31" t="s">
        <v>35</v>
      </c>
      <c r="AB16" s="31" t="s">
        <v>35</v>
      </c>
      <c r="AC16" s="31" t="s">
        <v>38</v>
      </c>
      <c r="AD16" s="32" t="n">
        <f aca="false">SUMPRODUCT(COUNTIF(B16:AC16,SchKuerzel),SchStunden)</f>
        <v>136</v>
      </c>
      <c r="AE16" s="33" t="n">
        <f aca="false">SUMPRODUCT(COUNTIF(B16:AC16,SchKuerzel),SchIstSchicht)</f>
        <v>17</v>
      </c>
      <c r="AF16" s="34" t="n">
        <v>34</v>
      </c>
      <c r="AG16" s="35" t="n">
        <f aca="false">IF(AF16="","",AF16*4)</f>
        <v>136</v>
      </c>
      <c r="AH16" s="36" t="n">
        <f aca="false">IF(AF16="","",AD16-AG16)</f>
        <v>0</v>
      </c>
      <c r="AI16" s="37" t="n">
        <f aca="false">SUMPRODUCT((SUMIF(SchKuerzel,B16:AB16,SchIstSchicht)=1)*(SUMIF(SchKuerzel,C16:AC16,SchIstSchicht)=1)*(ROUND((1+SUMIF(SchKuerzel,C16:AC16,SchBeginn)-SUMIF(SchKuerzel,B16:AB16,SchBeginn)-MOD(SUMIF(SchKuerzel,B16:AB16,SchEnde)-SUMIF(SchKuerzel,B16:AB16,SchBeginn),1))*1440,0)&lt;RuhezeitMin*60))</f>
        <v>0</v>
      </c>
    </row>
    <row r="17" customFormat="false" ht="15.75" hidden="false" customHeight="true" outlineLevel="0" collapsed="false">
      <c r="A17" s="8" t="s">
        <v>78</v>
      </c>
      <c r="B17" s="31" t="s">
        <v>45</v>
      </c>
      <c r="C17" s="31" t="s">
        <v>45</v>
      </c>
      <c r="D17" s="31" t="s">
        <v>32</v>
      </c>
      <c r="E17" s="31" t="s">
        <v>32</v>
      </c>
      <c r="F17" s="31" t="s">
        <v>35</v>
      </c>
      <c r="G17" s="31" t="s">
        <v>35</v>
      </c>
      <c r="H17" s="31" t="s">
        <v>38</v>
      </c>
      <c r="I17" s="31" t="s">
        <v>38</v>
      </c>
      <c r="J17" s="31" t="s">
        <v>45</v>
      </c>
      <c r="K17" s="31" t="s">
        <v>45</v>
      </c>
      <c r="L17" s="31" t="s">
        <v>45</v>
      </c>
      <c r="M17" s="31" t="s">
        <v>45</v>
      </c>
      <c r="N17" s="31" t="s">
        <v>32</v>
      </c>
      <c r="O17" s="31" t="s">
        <v>32</v>
      </c>
      <c r="P17" s="31" t="s">
        <v>35</v>
      </c>
      <c r="Q17" s="31" t="s">
        <v>35</v>
      </c>
      <c r="R17" s="31" t="s">
        <v>38</v>
      </c>
      <c r="S17" s="31" t="s">
        <v>38</v>
      </c>
      <c r="T17" s="31" t="s">
        <v>45</v>
      </c>
      <c r="U17" s="31" t="s">
        <v>45</v>
      </c>
      <c r="V17" s="31" t="s">
        <v>45</v>
      </c>
      <c r="W17" s="31" t="s">
        <v>45</v>
      </c>
      <c r="X17" s="31" t="s">
        <v>32</v>
      </c>
      <c r="Y17" s="31" t="s">
        <v>32</v>
      </c>
      <c r="Z17" s="31" t="s">
        <v>35</v>
      </c>
      <c r="AA17" s="31" t="s">
        <v>35</v>
      </c>
      <c r="AB17" s="31" t="s">
        <v>38</v>
      </c>
      <c r="AC17" s="31" t="s">
        <v>38</v>
      </c>
      <c r="AD17" s="32" t="n">
        <f aca="false">SUMPRODUCT(COUNTIF(B17:AC17,SchKuerzel),SchStunden)</f>
        <v>144</v>
      </c>
      <c r="AE17" s="33" t="n">
        <f aca="false">SUMPRODUCT(COUNTIF(B17:AC17,SchKuerzel),SchIstSchicht)</f>
        <v>18</v>
      </c>
      <c r="AF17" s="34" t="n">
        <v>34</v>
      </c>
      <c r="AG17" s="35" t="n">
        <f aca="false">IF(AF17="","",AF17*4)</f>
        <v>136</v>
      </c>
      <c r="AH17" s="36" t="n">
        <f aca="false">IF(AF17="","",AD17-AG17)</f>
        <v>8</v>
      </c>
      <c r="AI17" s="37" t="n">
        <f aca="false">SUMPRODUCT((SUMIF(SchKuerzel,B17:AB17,SchIstSchicht)=1)*(SUMIF(SchKuerzel,C17:AC17,SchIstSchicht)=1)*(ROUND((1+SUMIF(SchKuerzel,C17:AC17,SchBeginn)-SUMIF(SchKuerzel,B17:AB17,SchBeginn)-MOD(SUMIF(SchKuerzel,B17:AB17,SchEnde)-SUMIF(SchKuerzel,B17:AB17,SchBeginn),1))*1440,0)&lt;RuhezeitMin*60))</f>
        <v>0</v>
      </c>
    </row>
    <row r="18" customFormat="false" ht="15.75" hidden="false" customHeight="true" outlineLevel="0" collapsed="false">
      <c r="A18" s="8" t="s">
        <v>79</v>
      </c>
      <c r="B18" s="31" t="s">
        <v>45</v>
      </c>
      <c r="C18" s="31" t="s">
        <v>32</v>
      </c>
      <c r="D18" s="31" t="s">
        <v>32</v>
      </c>
      <c r="E18" s="31" t="s">
        <v>35</v>
      </c>
      <c r="F18" s="31" t="s">
        <v>35</v>
      </c>
      <c r="G18" s="31" t="s">
        <v>38</v>
      </c>
      <c r="H18" s="31" t="s">
        <v>38</v>
      </c>
      <c r="I18" s="31" t="s">
        <v>45</v>
      </c>
      <c r="J18" s="31" t="s">
        <v>45</v>
      </c>
      <c r="K18" s="31" t="s">
        <v>45</v>
      </c>
      <c r="L18" s="31" t="s">
        <v>45</v>
      </c>
      <c r="M18" s="31" t="s">
        <v>32</v>
      </c>
      <c r="N18" s="31" t="s">
        <v>32</v>
      </c>
      <c r="O18" s="31" t="s">
        <v>35</v>
      </c>
      <c r="P18" s="31" t="s">
        <v>35</v>
      </c>
      <c r="Q18" s="31" t="s">
        <v>38</v>
      </c>
      <c r="R18" s="31" t="s">
        <v>38</v>
      </c>
      <c r="S18" s="31" t="s">
        <v>45</v>
      </c>
      <c r="T18" s="31" t="s">
        <v>45</v>
      </c>
      <c r="U18" s="31" t="s">
        <v>45</v>
      </c>
      <c r="V18" s="31" t="s">
        <v>45</v>
      </c>
      <c r="W18" s="31" t="s">
        <v>32</v>
      </c>
      <c r="X18" s="31" t="s">
        <v>32</v>
      </c>
      <c r="Y18" s="31" t="s">
        <v>35</v>
      </c>
      <c r="Z18" s="31" t="s">
        <v>35</v>
      </c>
      <c r="AA18" s="31" t="s">
        <v>38</v>
      </c>
      <c r="AB18" s="31" t="s">
        <v>38</v>
      </c>
      <c r="AC18" s="31" t="s">
        <v>45</v>
      </c>
      <c r="AD18" s="32" t="n">
        <f aca="false">SUMPRODUCT(COUNTIF(B18:AC18,SchKuerzel),SchStunden)</f>
        <v>144</v>
      </c>
      <c r="AE18" s="33" t="n">
        <f aca="false">SUMPRODUCT(COUNTIF(B18:AC18,SchKuerzel),SchIstSchicht)</f>
        <v>18</v>
      </c>
      <c r="AF18" s="34" t="n">
        <v>34</v>
      </c>
      <c r="AG18" s="35" t="n">
        <f aca="false">IF(AF18="","",AF18*4)</f>
        <v>136</v>
      </c>
      <c r="AH18" s="36" t="n">
        <f aca="false">IF(AF18="","",AD18-AG18)</f>
        <v>8</v>
      </c>
      <c r="AI18" s="37" t="n">
        <f aca="false">SUMPRODUCT((SUMIF(SchKuerzel,B18:AB18,SchIstSchicht)=1)*(SUMIF(SchKuerzel,C18:AC18,SchIstSchicht)=1)*(ROUND((1+SUMIF(SchKuerzel,C18:AC18,SchBeginn)-SUMIF(SchKuerzel,B18:AB18,SchBeginn)-MOD(SUMIF(SchKuerzel,B18:AB18,SchEnde)-SUMIF(SchKuerzel,B18:AB18,SchBeginn),1))*1440,0)&lt;RuhezeitMin*60))</f>
        <v>0</v>
      </c>
    </row>
    <row r="19" customFormat="false" ht="15.75" hidden="false" customHeight="true" outlineLevel="0" collapsed="false">
      <c r="A19" s="8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2" t="n">
        <f aca="false">SUMPRODUCT(COUNTIF(B19:AC19,SchKuerzel),SchStunden)</f>
        <v>0</v>
      </c>
      <c r="AE19" s="33" t="n">
        <f aca="false">SUMPRODUCT(COUNTIF(B19:AC19,SchKuerzel),SchIstSchicht)</f>
        <v>0</v>
      </c>
      <c r="AF19" s="34"/>
      <c r="AG19" s="35" t="str">
        <f aca="false">IF(AF19="","",AF19*4)</f>
        <v/>
      </c>
      <c r="AH19" s="36" t="str">
        <f aca="false">IF(AF19="","",AD19-AG19)</f>
        <v/>
      </c>
      <c r="AI19" s="37" t="n">
        <f aca="false">SUMPRODUCT((SUMIF(SchKuerzel,B19:AB19,SchIstSchicht)=1)*(SUMIF(SchKuerzel,C19:AC19,SchIstSchicht)=1)*(ROUND((1+SUMIF(SchKuerzel,C19:AC19,SchBeginn)-SUMIF(SchKuerzel,B19:AB19,SchBeginn)-MOD(SUMIF(SchKuerzel,B19:AB19,SchEnde)-SUMIF(SchKuerzel,B19:AB19,SchBeginn),1))*1440,0)&lt;RuhezeitMin*60))</f>
        <v>0</v>
      </c>
    </row>
    <row r="20" customFormat="false" ht="15.75" hidden="false" customHeight="true" outlineLevel="0" collapsed="false">
      <c r="A20" s="8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2" t="n">
        <f aca="false">SUMPRODUCT(COUNTIF(B20:AC20,SchKuerzel),SchStunden)</f>
        <v>0</v>
      </c>
      <c r="AE20" s="33" t="n">
        <f aca="false">SUMPRODUCT(COUNTIF(B20:AC20,SchKuerzel),SchIstSchicht)</f>
        <v>0</v>
      </c>
      <c r="AF20" s="34"/>
      <c r="AG20" s="35" t="str">
        <f aca="false">IF(AF20="","",AF20*4)</f>
        <v/>
      </c>
      <c r="AH20" s="36" t="str">
        <f aca="false">IF(AF20="","",AD20-AG20)</f>
        <v/>
      </c>
      <c r="AI20" s="37" t="n">
        <f aca="false">SUMPRODUCT((SUMIF(SchKuerzel,B20:AB20,SchIstSchicht)=1)*(SUMIF(SchKuerzel,C20:AC20,SchIstSchicht)=1)*(ROUND((1+SUMIF(SchKuerzel,C20:AC20,SchBeginn)-SUMIF(SchKuerzel,B20:AB20,SchBeginn)-MOD(SUMIF(SchKuerzel,B20:AB20,SchEnde)-SUMIF(SchKuerzel,B20:AB20,SchBeginn),1))*1440,0)&lt;RuhezeitMin*60))</f>
        <v>0</v>
      </c>
    </row>
    <row r="21" customFormat="false" ht="15.75" hidden="false" customHeight="true" outlineLevel="0" collapsed="false">
      <c r="A21" s="8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2" t="n">
        <f aca="false">SUMPRODUCT(COUNTIF(B21:AC21,SchKuerzel),SchStunden)</f>
        <v>0</v>
      </c>
      <c r="AE21" s="33" t="n">
        <f aca="false">SUMPRODUCT(COUNTIF(B21:AC21,SchKuerzel),SchIstSchicht)</f>
        <v>0</v>
      </c>
      <c r="AF21" s="34"/>
      <c r="AG21" s="35" t="str">
        <f aca="false">IF(AF21="","",AF21*4)</f>
        <v/>
      </c>
      <c r="AH21" s="36" t="str">
        <f aca="false">IF(AF21="","",AD21-AG21)</f>
        <v/>
      </c>
      <c r="AI21" s="37" t="n">
        <f aca="false">SUMPRODUCT((SUMIF(SchKuerzel,B21:AB21,SchIstSchicht)=1)*(SUMIF(SchKuerzel,C21:AC21,SchIstSchicht)=1)*(ROUND((1+SUMIF(SchKuerzel,C21:AC21,SchBeginn)-SUMIF(SchKuerzel,B21:AB21,SchBeginn)-MOD(SUMIF(SchKuerzel,B21:AB21,SchEnde)-SUMIF(SchKuerzel,B21:AB21,SchBeginn),1))*1440,0)&lt;RuhezeitMin*60))</f>
        <v>0</v>
      </c>
    </row>
    <row r="22" customFormat="false" ht="15.75" hidden="false" customHeight="true" outlineLevel="0" collapsed="false">
      <c r="A22" s="8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2" t="n">
        <f aca="false">SUMPRODUCT(COUNTIF(B22:AC22,SchKuerzel),SchStunden)</f>
        <v>0</v>
      </c>
      <c r="AE22" s="33" t="n">
        <f aca="false">SUMPRODUCT(COUNTIF(B22:AC22,SchKuerzel),SchIstSchicht)</f>
        <v>0</v>
      </c>
      <c r="AF22" s="34"/>
      <c r="AG22" s="35" t="str">
        <f aca="false">IF(AF22="","",AF22*4)</f>
        <v/>
      </c>
      <c r="AH22" s="36" t="str">
        <f aca="false">IF(AF22="","",AD22-AG22)</f>
        <v/>
      </c>
      <c r="AI22" s="37" t="n">
        <f aca="false">SUMPRODUCT((SUMIF(SchKuerzel,B22:AB22,SchIstSchicht)=1)*(SUMIF(SchKuerzel,C22:AC22,SchIstSchicht)=1)*(ROUND((1+SUMIF(SchKuerzel,C22:AC22,SchBeginn)-SUMIF(SchKuerzel,B22:AB22,SchBeginn)-MOD(SUMIF(SchKuerzel,B22:AB22,SchEnde)-SUMIF(SchKuerzel,B22:AB22,SchBeginn),1))*1440,0)&lt;RuhezeitMin*60))</f>
        <v>0</v>
      </c>
    </row>
    <row r="23" customFormat="false" ht="15.75" hidden="false" customHeight="true" outlineLevel="0" collapsed="false">
      <c r="A23" s="8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2" t="n">
        <f aca="false">SUMPRODUCT(COUNTIF(B23:AC23,SchKuerzel),SchStunden)</f>
        <v>0</v>
      </c>
      <c r="AE23" s="33" t="n">
        <f aca="false">SUMPRODUCT(COUNTIF(B23:AC23,SchKuerzel),SchIstSchicht)</f>
        <v>0</v>
      </c>
      <c r="AF23" s="34"/>
      <c r="AG23" s="35" t="str">
        <f aca="false">IF(AF23="","",AF23*4)</f>
        <v/>
      </c>
      <c r="AH23" s="36" t="str">
        <f aca="false">IF(AF23="","",AD23-AG23)</f>
        <v/>
      </c>
      <c r="AI23" s="37" t="n">
        <f aca="false">SUMPRODUCT((SUMIF(SchKuerzel,B23:AB23,SchIstSchicht)=1)*(SUMIF(SchKuerzel,C23:AC23,SchIstSchicht)=1)*(ROUND((1+SUMIF(SchKuerzel,C23:AC23,SchBeginn)-SUMIF(SchKuerzel,B23:AB23,SchBeginn)-MOD(SUMIF(SchKuerzel,B23:AB23,SchEnde)-SUMIF(SchKuerzel,B23:AB23,SchBeginn),1))*1440,0)&lt;RuhezeitMin*60))</f>
        <v>0</v>
      </c>
    </row>
    <row r="24" customFormat="false" ht="15" hidden="false" customHeight="false" outlineLevel="0" collapsed="false">
      <c r="A24" s="38" t="s">
        <v>80</v>
      </c>
      <c r="B24" s="39" t="n">
        <f aca="false">SUMPRODUCT(COUNTIF(B$9:B$23,SchKuerzel)*(SchArt="Früh"))</f>
        <v>2</v>
      </c>
      <c r="C24" s="39" t="n">
        <f aca="false">SUMPRODUCT(COUNTIF(C$9:C$23,SchKuerzel)*(SchArt="Früh"))</f>
        <v>2</v>
      </c>
      <c r="D24" s="39" t="n">
        <f aca="false">SUMPRODUCT(COUNTIF(D$9:D$23,SchKuerzel)*(SchArt="Früh"))</f>
        <v>2</v>
      </c>
      <c r="E24" s="39" t="n">
        <f aca="false">SUMPRODUCT(COUNTIF(E$9:E$23,SchKuerzel)*(SchArt="Früh"))</f>
        <v>2</v>
      </c>
      <c r="F24" s="39" t="n">
        <f aca="false">SUMPRODUCT(COUNTIF(F$9:F$23,SchKuerzel)*(SchArt="Früh"))</f>
        <v>2</v>
      </c>
      <c r="G24" s="39" t="n">
        <f aca="false">SUMPRODUCT(COUNTIF(G$9:G$23,SchKuerzel)*(SchArt="Früh"))</f>
        <v>2</v>
      </c>
      <c r="H24" s="39" t="n">
        <f aca="false">SUMPRODUCT(COUNTIF(H$9:H$23,SchKuerzel)*(SchArt="Früh"))</f>
        <v>2</v>
      </c>
      <c r="I24" s="39" t="n">
        <f aca="false">SUMPRODUCT(COUNTIF(I$9:I$23,SchKuerzel)*(SchArt="Früh"))</f>
        <v>2</v>
      </c>
      <c r="J24" s="39" t="n">
        <f aca="false">SUMPRODUCT(COUNTIF(J$9:J$23,SchKuerzel)*(SchArt="Früh"))</f>
        <v>2</v>
      </c>
      <c r="K24" s="39" t="n">
        <f aca="false">SUMPRODUCT(COUNTIF(K$9:K$23,SchKuerzel)*(SchArt="Früh"))</f>
        <v>2</v>
      </c>
      <c r="L24" s="39" t="n">
        <f aca="false">SUMPRODUCT(COUNTIF(L$9:L$23,SchKuerzel)*(SchArt="Früh"))</f>
        <v>2</v>
      </c>
      <c r="M24" s="39" t="n">
        <f aca="false">SUMPRODUCT(COUNTIF(M$9:M$23,SchKuerzel)*(SchArt="Früh"))</f>
        <v>2</v>
      </c>
      <c r="N24" s="39" t="n">
        <f aca="false">SUMPRODUCT(COUNTIF(N$9:N$23,SchKuerzel)*(SchArt="Früh"))</f>
        <v>2</v>
      </c>
      <c r="O24" s="39" t="n">
        <f aca="false">SUMPRODUCT(COUNTIF(O$9:O$23,SchKuerzel)*(SchArt="Früh"))</f>
        <v>2</v>
      </c>
      <c r="P24" s="39" t="n">
        <f aca="false">SUMPRODUCT(COUNTIF(P$9:P$23,SchKuerzel)*(SchArt="Früh"))</f>
        <v>2</v>
      </c>
      <c r="Q24" s="39" t="n">
        <f aca="false">SUMPRODUCT(COUNTIF(Q$9:Q$23,SchKuerzel)*(SchArt="Früh"))</f>
        <v>2</v>
      </c>
      <c r="R24" s="39" t="n">
        <f aca="false">SUMPRODUCT(COUNTIF(R$9:R$23,SchKuerzel)*(SchArt="Früh"))</f>
        <v>2</v>
      </c>
      <c r="S24" s="39" t="n">
        <f aca="false">SUMPRODUCT(COUNTIF(S$9:S$23,SchKuerzel)*(SchArt="Früh"))</f>
        <v>2</v>
      </c>
      <c r="T24" s="39" t="n">
        <f aca="false">SUMPRODUCT(COUNTIF(T$9:T$23,SchKuerzel)*(SchArt="Früh"))</f>
        <v>2</v>
      </c>
      <c r="U24" s="39" t="n">
        <f aca="false">SUMPRODUCT(COUNTIF(U$9:U$23,SchKuerzel)*(SchArt="Früh"))</f>
        <v>2</v>
      </c>
      <c r="V24" s="39" t="n">
        <f aca="false">SUMPRODUCT(COUNTIF(V$9:V$23,SchKuerzel)*(SchArt="Früh"))</f>
        <v>2</v>
      </c>
      <c r="W24" s="39" t="n">
        <f aca="false">SUMPRODUCT(COUNTIF(W$9:W$23,SchKuerzel)*(SchArt="Früh"))</f>
        <v>2</v>
      </c>
      <c r="X24" s="39" t="n">
        <f aca="false">SUMPRODUCT(COUNTIF(X$9:X$23,SchKuerzel)*(SchArt="Früh"))</f>
        <v>2</v>
      </c>
      <c r="Y24" s="39" t="n">
        <f aca="false">SUMPRODUCT(COUNTIF(Y$9:Y$23,SchKuerzel)*(SchArt="Früh"))</f>
        <v>2</v>
      </c>
      <c r="Z24" s="39" t="n">
        <f aca="false">SUMPRODUCT(COUNTIF(Z$9:Z$23,SchKuerzel)*(SchArt="Früh"))</f>
        <v>2</v>
      </c>
      <c r="AA24" s="39" t="n">
        <f aca="false">SUMPRODUCT(COUNTIF(AA$9:AA$23,SchKuerzel)*(SchArt="Früh"))</f>
        <v>2</v>
      </c>
      <c r="AB24" s="39" t="n">
        <f aca="false">SUMPRODUCT(COUNTIF(AB$9:AB$23,SchKuerzel)*(SchArt="Früh"))</f>
        <v>2</v>
      </c>
      <c r="AC24" s="39" t="n">
        <f aca="false">SUMPRODUCT(COUNTIF(AC$9:AC$23,SchKuerzel)*(SchArt="Früh"))</f>
        <v>2</v>
      </c>
    </row>
    <row r="25" customFormat="false" ht="15" hidden="false" customHeight="false" outlineLevel="0" collapsed="false">
      <c r="A25" s="38" t="s">
        <v>81</v>
      </c>
      <c r="B25" s="39" t="n">
        <f aca="false">SUMPRODUCT(COUNTIF(B$9:B$23,SchKuerzel)*(SchArt="Spät"))</f>
        <v>2</v>
      </c>
      <c r="C25" s="39" t="n">
        <f aca="false">SUMPRODUCT(COUNTIF(C$9:C$23,SchKuerzel)*(SchArt="Spät"))</f>
        <v>2</v>
      </c>
      <c r="D25" s="39" t="n">
        <f aca="false">SUMPRODUCT(COUNTIF(D$9:D$23,SchKuerzel)*(SchArt="Spät"))</f>
        <v>2</v>
      </c>
      <c r="E25" s="39" t="n">
        <f aca="false">SUMPRODUCT(COUNTIF(E$9:E$23,SchKuerzel)*(SchArt="Spät"))</f>
        <v>2</v>
      </c>
      <c r="F25" s="39" t="n">
        <f aca="false">SUMPRODUCT(COUNTIF(F$9:F$23,SchKuerzel)*(SchArt="Spät"))</f>
        <v>2</v>
      </c>
      <c r="G25" s="39" t="n">
        <f aca="false">SUMPRODUCT(COUNTIF(G$9:G$23,SchKuerzel)*(SchArt="Spät"))</f>
        <v>2</v>
      </c>
      <c r="H25" s="39" t="n">
        <f aca="false">SUMPRODUCT(COUNTIF(H$9:H$23,SchKuerzel)*(SchArt="Spät"))</f>
        <v>2</v>
      </c>
      <c r="I25" s="39" t="n">
        <f aca="false">SUMPRODUCT(COUNTIF(I$9:I$23,SchKuerzel)*(SchArt="Spät"))</f>
        <v>2</v>
      </c>
      <c r="J25" s="39" t="n">
        <f aca="false">SUMPRODUCT(COUNTIF(J$9:J$23,SchKuerzel)*(SchArt="Spät"))</f>
        <v>2</v>
      </c>
      <c r="K25" s="39" t="n">
        <f aca="false">SUMPRODUCT(COUNTIF(K$9:K$23,SchKuerzel)*(SchArt="Spät"))</f>
        <v>2</v>
      </c>
      <c r="L25" s="39" t="n">
        <f aca="false">SUMPRODUCT(COUNTIF(L$9:L$23,SchKuerzel)*(SchArt="Spät"))</f>
        <v>2</v>
      </c>
      <c r="M25" s="39" t="n">
        <f aca="false">SUMPRODUCT(COUNTIF(M$9:M$23,SchKuerzel)*(SchArt="Spät"))</f>
        <v>2</v>
      </c>
      <c r="N25" s="39" t="n">
        <f aca="false">SUMPRODUCT(COUNTIF(N$9:N$23,SchKuerzel)*(SchArt="Spät"))</f>
        <v>2</v>
      </c>
      <c r="O25" s="39" t="n">
        <f aca="false">SUMPRODUCT(COUNTIF(O$9:O$23,SchKuerzel)*(SchArt="Spät"))</f>
        <v>2</v>
      </c>
      <c r="P25" s="39" t="n">
        <f aca="false">SUMPRODUCT(COUNTIF(P$9:P$23,SchKuerzel)*(SchArt="Spät"))</f>
        <v>2</v>
      </c>
      <c r="Q25" s="39" t="n">
        <f aca="false">SUMPRODUCT(COUNTIF(Q$9:Q$23,SchKuerzel)*(SchArt="Spät"))</f>
        <v>2</v>
      </c>
      <c r="R25" s="39" t="n">
        <f aca="false">SUMPRODUCT(COUNTIF(R$9:R$23,SchKuerzel)*(SchArt="Spät"))</f>
        <v>2</v>
      </c>
      <c r="S25" s="39" t="n">
        <f aca="false">SUMPRODUCT(COUNTIF(S$9:S$23,SchKuerzel)*(SchArt="Spät"))</f>
        <v>2</v>
      </c>
      <c r="T25" s="39" t="n">
        <f aca="false">SUMPRODUCT(COUNTIF(T$9:T$23,SchKuerzel)*(SchArt="Spät"))</f>
        <v>2</v>
      </c>
      <c r="U25" s="39" t="n">
        <f aca="false">SUMPRODUCT(COUNTIF(U$9:U$23,SchKuerzel)*(SchArt="Spät"))</f>
        <v>2</v>
      </c>
      <c r="V25" s="39" t="n">
        <f aca="false">SUMPRODUCT(COUNTIF(V$9:V$23,SchKuerzel)*(SchArt="Spät"))</f>
        <v>2</v>
      </c>
      <c r="W25" s="39" t="n">
        <f aca="false">SUMPRODUCT(COUNTIF(W$9:W$23,SchKuerzel)*(SchArt="Spät"))</f>
        <v>2</v>
      </c>
      <c r="X25" s="39" t="n">
        <f aca="false">SUMPRODUCT(COUNTIF(X$9:X$23,SchKuerzel)*(SchArt="Spät"))</f>
        <v>2</v>
      </c>
      <c r="Y25" s="39" t="n">
        <f aca="false">SUMPRODUCT(COUNTIF(Y$9:Y$23,SchKuerzel)*(SchArt="Spät"))</f>
        <v>2</v>
      </c>
      <c r="Z25" s="39" t="n">
        <f aca="false">SUMPRODUCT(COUNTIF(Z$9:Z$23,SchKuerzel)*(SchArt="Spät"))</f>
        <v>2</v>
      </c>
      <c r="AA25" s="39" t="n">
        <f aca="false">SUMPRODUCT(COUNTIF(AA$9:AA$23,SchKuerzel)*(SchArt="Spät"))</f>
        <v>2</v>
      </c>
      <c r="AB25" s="39" t="n">
        <f aca="false">SUMPRODUCT(COUNTIF(AB$9:AB$23,SchKuerzel)*(SchArt="Spät"))</f>
        <v>2</v>
      </c>
      <c r="AC25" s="39" t="n">
        <f aca="false">SUMPRODUCT(COUNTIF(AC$9:AC$23,SchKuerzel)*(SchArt="Spät"))</f>
        <v>2</v>
      </c>
    </row>
    <row r="26" customFormat="false" ht="15" hidden="false" customHeight="false" outlineLevel="0" collapsed="false">
      <c r="A26" s="38" t="s">
        <v>82</v>
      </c>
      <c r="B26" s="39" t="n">
        <f aca="false">SUMPRODUCT(COUNTIF(B$9:B$23,SchKuerzel)*(SchArt="Nacht"))</f>
        <v>2</v>
      </c>
      <c r="C26" s="39" t="n">
        <f aca="false">SUMPRODUCT(COUNTIF(C$9:C$23,SchKuerzel)*(SchArt="Nacht"))</f>
        <v>2</v>
      </c>
      <c r="D26" s="39" t="n">
        <f aca="false">SUMPRODUCT(COUNTIF(D$9:D$23,SchKuerzel)*(SchArt="Nacht"))</f>
        <v>2</v>
      </c>
      <c r="E26" s="39" t="n">
        <f aca="false">SUMPRODUCT(COUNTIF(E$9:E$23,SchKuerzel)*(SchArt="Nacht"))</f>
        <v>2</v>
      </c>
      <c r="F26" s="39" t="n">
        <f aca="false">SUMPRODUCT(COUNTIF(F$9:F$23,SchKuerzel)*(SchArt="Nacht"))</f>
        <v>2</v>
      </c>
      <c r="G26" s="39" t="n">
        <f aca="false">SUMPRODUCT(COUNTIF(G$9:G$23,SchKuerzel)*(SchArt="Nacht"))</f>
        <v>2</v>
      </c>
      <c r="H26" s="39" t="n">
        <f aca="false">SUMPRODUCT(COUNTIF(H$9:H$23,SchKuerzel)*(SchArt="Nacht"))</f>
        <v>2</v>
      </c>
      <c r="I26" s="39" t="n">
        <f aca="false">SUMPRODUCT(COUNTIF(I$9:I$23,SchKuerzel)*(SchArt="Nacht"))</f>
        <v>2</v>
      </c>
      <c r="J26" s="39" t="n">
        <f aca="false">SUMPRODUCT(COUNTIF(J$9:J$23,SchKuerzel)*(SchArt="Nacht"))</f>
        <v>2</v>
      </c>
      <c r="K26" s="39" t="n">
        <f aca="false">SUMPRODUCT(COUNTIF(K$9:K$23,SchKuerzel)*(SchArt="Nacht"))</f>
        <v>2</v>
      </c>
      <c r="L26" s="39" t="n">
        <f aca="false">SUMPRODUCT(COUNTIF(L$9:L$23,SchKuerzel)*(SchArt="Nacht"))</f>
        <v>2</v>
      </c>
      <c r="M26" s="39" t="n">
        <f aca="false">SUMPRODUCT(COUNTIF(M$9:M$23,SchKuerzel)*(SchArt="Nacht"))</f>
        <v>2</v>
      </c>
      <c r="N26" s="39" t="n">
        <f aca="false">SUMPRODUCT(COUNTIF(N$9:N$23,SchKuerzel)*(SchArt="Nacht"))</f>
        <v>2</v>
      </c>
      <c r="O26" s="39" t="n">
        <f aca="false">SUMPRODUCT(COUNTIF(O$9:O$23,SchKuerzel)*(SchArt="Nacht"))</f>
        <v>2</v>
      </c>
      <c r="P26" s="39" t="n">
        <f aca="false">SUMPRODUCT(COUNTIF(P$9:P$23,SchKuerzel)*(SchArt="Nacht"))</f>
        <v>2</v>
      </c>
      <c r="Q26" s="39" t="n">
        <f aca="false">SUMPRODUCT(COUNTIF(Q$9:Q$23,SchKuerzel)*(SchArt="Nacht"))</f>
        <v>2</v>
      </c>
      <c r="R26" s="39" t="n">
        <f aca="false">SUMPRODUCT(COUNTIF(R$9:R$23,SchKuerzel)*(SchArt="Nacht"))</f>
        <v>2</v>
      </c>
      <c r="S26" s="39" t="n">
        <f aca="false">SUMPRODUCT(COUNTIF(S$9:S$23,SchKuerzel)*(SchArt="Nacht"))</f>
        <v>2</v>
      </c>
      <c r="T26" s="39" t="n">
        <f aca="false">SUMPRODUCT(COUNTIF(T$9:T$23,SchKuerzel)*(SchArt="Nacht"))</f>
        <v>2</v>
      </c>
      <c r="U26" s="39" t="n">
        <f aca="false">SUMPRODUCT(COUNTIF(U$9:U$23,SchKuerzel)*(SchArt="Nacht"))</f>
        <v>2</v>
      </c>
      <c r="V26" s="39" t="n">
        <f aca="false">SUMPRODUCT(COUNTIF(V$9:V$23,SchKuerzel)*(SchArt="Nacht"))</f>
        <v>2</v>
      </c>
      <c r="W26" s="39" t="n">
        <f aca="false">SUMPRODUCT(COUNTIF(W$9:W$23,SchKuerzel)*(SchArt="Nacht"))</f>
        <v>2</v>
      </c>
      <c r="X26" s="39" t="n">
        <f aca="false">SUMPRODUCT(COUNTIF(X$9:X$23,SchKuerzel)*(SchArt="Nacht"))</f>
        <v>2</v>
      </c>
      <c r="Y26" s="39" t="n">
        <f aca="false">SUMPRODUCT(COUNTIF(Y$9:Y$23,SchKuerzel)*(SchArt="Nacht"))</f>
        <v>2</v>
      </c>
      <c r="Z26" s="39" t="n">
        <f aca="false">SUMPRODUCT(COUNTIF(Z$9:Z$23,SchKuerzel)*(SchArt="Nacht"))</f>
        <v>2</v>
      </c>
      <c r="AA26" s="39" t="n">
        <f aca="false">SUMPRODUCT(COUNTIF(AA$9:AA$23,SchKuerzel)*(SchArt="Nacht"))</f>
        <v>2</v>
      </c>
      <c r="AB26" s="39" t="n">
        <f aca="false">SUMPRODUCT(COUNTIF(AB$9:AB$23,SchKuerzel)*(SchArt="Nacht"))</f>
        <v>2</v>
      </c>
      <c r="AC26" s="39" t="n">
        <f aca="false">SUMPRODUCT(COUNTIF(AC$9:AC$23,SchKuerzel)*(SchArt="Nacht"))</f>
        <v>2</v>
      </c>
    </row>
    <row r="27" customFormat="false" ht="15" hidden="false" customHeight="false" outlineLevel="0" collapsed="false">
      <c r="A27" s="38" t="s">
        <v>83</v>
      </c>
      <c r="B27" s="39" t="n">
        <f aca="false">SUMPRODUCT(COUNTIF(B$9:B$23,SchKuerzel),SchIstSchicht)</f>
        <v>6</v>
      </c>
      <c r="C27" s="39" t="n">
        <f aca="false">SUMPRODUCT(COUNTIF(C$9:C$23,SchKuerzel),SchIstSchicht)</f>
        <v>6</v>
      </c>
      <c r="D27" s="39" t="n">
        <f aca="false">SUMPRODUCT(COUNTIF(D$9:D$23,SchKuerzel),SchIstSchicht)</f>
        <v>6</v>
      </c>
      <c r="E27" s="39" t="n">
        <f aca="false">SUMPRODUCT(COUNTIF(E$9:E$23,SchKuerzel),SchIstSchicht)</f>
        <v>6</v>
      </c>
      <c r="F27" s="39" t="n">
        <f aca="false">SUMPRODUCT(COUNTIF(F$9:F$23,SchKuerzel),SchIstSchicht)</f>
        <v>6</v>
      </c>
      <c r="G27" s="39" t="n">
        <f aca="false">SUMPRODUCT(COUNTIF(G$9:G$23,SchKuerzel),SchIstSchicht)</f>
        <v>6</v>
      </c>
      <c r="H27" s="39" t="n">
        <f aca="false">SUMPRODUCT(COUNTIF(H$9:H$23,SchKuerzel),SchIstSchicht)</f>
        <v>6</v>
      </c>
      <c r="I27" s="39" t="n">
        <f aca="false">SUMPRODUCT(COUNTIF(I$9:I$23,SchKuerzel),SchIstSchicht)</f>
        <v>6</v>
      </c>
      <c r="J27" s="39" t="n">
        <f aca="false">SUMPRODUCT(COUNTIF(J$9:J$23,SchKuerzel),SchIstSchicht)</f>
        <v>6</v>
      </c>
      <c r="K27" s="39" t="n">
        <f aca="false">SUMPRODUCT(COUNTIF(K$9:K$23,SchKuerzel),SchIstSchicht)</f>
        <v>6</v>
      </c>
      <c r="L27" s="39" t="n">
        <f aca="false">SUMPRODUCT(COUNTIF(L$9:L$23,SchKuerzel),SchIstSchicht)</f>
        <v>6</v>
      </c>
      <c r="M27" s="39" t="n">
        <f aca="false">SUMPRODUCT(COUNTIF(M$9:M$23,SchKuerzel),SchIstSchicht)</f>
        <v>6</v>
      </c>
      <c r="N27" s="39" t="n">
        <f aca="false">SUMPRODUCT(COUNTIF(N$9:N$23,SchKuerzel),SchIstSchicht)</f>
        <v>6</v>
      </c>
      <c r="O27" s="39" t="n">
        <f aca="false">SUMPRODUCT(COUNTIF(O$9:O$23,SchKuerzel),SchIstSchicht)</f>
        <v>6</v>
      </c>
      <c r="P27" s="39" t="n">
        <f aca="false">SUMPRODUCT(COUNTIF(P$9:P$23,SchKuerzel),SchIstSchicht)</f>
        <v>6</v>
      </c>
      <c r="Q27" s="39" t="n">
        <f aca="false">SUMPRODUCT(COUNTIF(Q$9:Q$23,SchKuerzel),SchIstSchicht)</f>
        <v>6</v>
      </c>
      <c r="R27" s="39" t="n">
        <f aca="false">SUMPRODUCT(COUNTIF(R$9:R$23,SchKuerzel),SchIstSchicht)</f>
        <v>6</v>
      </c>
      <c r="S27" s="39" t="n">
        <f aca="false">SUMPRODUCT(COUNTIF(S$9:S$23,SchKuerzel),SchIstSchicht)</f>
        <v>6</v>
      </c>
      <c r="T27" s="39" t="n">
        <f aca="false">SUMPRODUCT(COUNTIF(T$9:T$23,SchKuerzel),SchIstSchicht)</f>
        <v>6</v>
      </c>
      <c r="U27" s="39" t="n">
        <f aca="false">SUMPRODUCT(COUNTIF(U$9:U$23,SchKuerzel),SchIstSchicht)</f>
        <v>6</v>
      </c>
      <c r="V27" s="39" t="n">
        <f aca="false">SUMPRODUCT(COUNTIF(V$9:V$23,SchKuerzel),SchIstSchicht)</f>
        <v>6</v>
      </c>
      <c r="W27" s="39" t="n">
        <f aca="false">SUMPRODUCT(COUNTIF(W$9:W$23,SchKuerzel),SchIstSchicht)</f>
        <v>6</v>
      </c>
      <c r="X27" s="39" t="n">
        <f aca="false">SUMPRODUCT(COUNTIF(X$9:X$23,SchKuerzel),SchIstSchicht)</f>
        <v>6</v>
      </c>
      <c r="Y27" s="39" t="n">
        <f aca="false">SUMPRODUCT(COUNTIF(Y$9:Y$23,SchKuerzel),SchIstSchicht)</f>
        <v>6</v>
      </c>
      <c r="Z27" s="39" t="n">
        <f aca="false">SUMPRODUCT(COUNTIF(Z$9:Z$23,SchKuerzel),SchIstSchicht)</f>
        <v>6</v>
      </c>
      <c r="AA27" s="39" t="n">
        <f aca="false">SUMPRODUCT(COUNTIF(AA$9:AA$23,SchKuerzel),SchIstSchicht)</f>
        <v>6</v>
      </c>
      <c r="AB27" s="39" t="n">
        <f aca="false">SUMPRODUCT(COUNTIF(AB$9:AB$23,SchKuerzel),SchIstSchicht)</f>
        <v>6</v>
      </c>
      <c r="AC27" s="39" t="n">
        <f aca="false">SUMPRODUCT(COUNTIF(AC$9:AC$23,SchKuerzel),SchIstSchicht)</f>
        <v>6</v>
      </c>
    </row>
    <row r="29" customFormat="false" ht="15" hidden="false" customHeight="false" outlineLevel="0" collapsed="false">
      <c r="A29" s="40" t="s">
        <v>84</v>
      </c>
    </row>
  </sheetData>
  <mergeCells count="14">
    <mergeCell ref="B3:I3"/>
    <mergeCell ref="B4:E4"/>
    <mergeCell ref="P4:AC4"/>
    <mergeCell ref="A6:A8"/>
    <mergeCell ref="B6:H6"/>
    <mergeCell ref="I6:O6"/>
    <mergeCell ref="P6:V6"/>
    <mergeCell ref="W6:AC6"/>
    <mergeCell ref="AD6:AD8"/>
    <mergeCell ref="AE6:AE8"/>
    <mergeCell ref="AF6:AF8"/>
    <mergeCell ref="AG6:AG8"/>
    <mergeCell ref="AH6:AH8"/>
    <mergeCell ref="AI6:AI8"/>
  </mergeCells>
  <conditionalFormatting sqref="B24:AC24">
    <cfRule type="expression" priority="2" aboveAverage="0" equalAverage="0" bottom="0" percent="0" rank="0" text="" dxfId="0">
      <formula>AND(B$7&lt;&gt;"",B24&lt;MinFrueh)</formula>
    </cfRule>
  </conditionalFormatting>
  <conditionalFormatting sqref="B25:AC25">
    <cfRule type="expression" priority="3" aboveAverage="0" equalAverage="0" bottom="0" percent="0" rank="0" text="" dxfId="0">
      <formula>AND(B$7&lt;&gt;"",B25&lt;MinSpaet)</formula>
    </cfRule>
  </conditionalFormatting>
  <conditionalFormatting sqref="B26:AC26">
    <cfRule type="expression" priority="4" aboveAverage="0" equalAverage="0" bottom="0" percent="0" rank="0" text="" dxfId="0">
      <formula>AND(B$7&lt;&gt;"",B26&lt;MinNacht)</formula>
    </cfRule>
  </conditionalFormatting>
  <conditionalFormatting sqref="AD4">
    <cfRule type="cellIs" priority="5" operator="greaterThan" aboveAverage="0" equalAverage="0" bottom="0" percent="0" rank="0" text="" dxfId="1">
      <formula>0</formula>
    </cfRule>
    <cfRule type="cellIs" priority="6" operator="equal" aboveAverage="0" equalAverage="0" bottom="0" percent="0" rank="0" text="" dxfId="2">
      <formula>0</formula>
    </cfRule>
  </conditionalFormatting>
  <conditionalFormatting sqref="C9:AC23">
    <cfRule type="expression" priority="7" aboveAverage="0" equalAverage="0" bottom="0" percent="0" rank="0" text="" dxfId="1">
      <formula>AND(SUMIF(SchKuerzel,B9,SchIstSchicht)=1,SUMIF(SchKuerzel,C9,SchIstSchicht)=1,ROUND((1+SUMIF(SchKuerzel,C9,SchBeginn)-SUMIF(SchKuerzel,B9,SchBeginn)-MOD(SUMIF(SchKuerzel,B9,SchEnde)-SUMIF(SchKuerzel,B9,SchBeginn),1))*1440,0)&lt;RuhezeitMin*60)</formula>
    </cfRule>
  </conditionalFormatting>
  <conditionalFormatting sqref="B9:AC23">
    <cfRule type="expression" priority="8" aboveAverage="0" equalAverage="0" bottom="0" percent="0" rank="0" text="" dxfId="3">
      <formula>AND(B9&lt;&gt;"",COUNTIFS(SchKuerzel,B9,SchArt,"Früh")&gt;0)</formula>
    </cfRule>
    <cfRule type="expression" priority="9" aboveAverage="0" equalAverage="0" bottom="0" percent="0" rank="0" text="" dxfId="4">
      <formula>AND(B9&lt;&gt;"",COUNTIFS(SchKuerzel,B9,SchArt,"Spät")&gt;0)</formula>
    </cfRule>
    <cfRule type="expression" priority="10" aboveAverage="0" equalAverage="0" bottom="0" percent="0" rank="0" text="" dxfId="5">
      <formula>AND(B9&lt;&gt;"",COUNTIFS(SchKuerzel,B9,SchArt,"Nacht")&gt;0)</formula>
    </cfRule>
    <cfRule type="cellIs" priority="11" operator="equal" aboveAverage="0" equalAverage="0" bottom="0" percent="0" rank="0" text="" dxfId="6">
      <formula>"U"</formula>
    </cfRule>
    <cfRule type="cellIs" priority="12" operator="equal" aboveAverage="0" equalAverage="0" bottom="0" percent="0" rank="0" text="" dxfId="7">
      <formula>"K"</formula>
    </cfRule>
    <cfRule type="expression" priority="13" aboveAverage="0" equalAverage="0" bottom="0" percent="0" rank="0" text="" dxfId="8">
      <formula>AND(B$7&lt;&gt;"",WEEKDAY(B$7,2)&gt;5)</formula>
    </cfRule>
  </conditionalFormatting>
  <conditionalFormatting sqref="B7:AC8">
    <cfRule type="expression" priority="14" aboveAverage="0" equalAverage="0" bottom="0" percent="0" rank="0" text="" dxfId="9">
      <formula>AND(B$7&lt;&gt;"",WEEKDAY(B$7,2)&gt;5)</formula>
    </cfRule>
  </conditionalFormatting>
  <conditionalFormatting sqref="AI9:AI23">
    <cfRule type="expression" priority="15" aboveAverage="0" equalAverage="0" bottom="0" percent="0" rank="0" text="" dxfId="1">
      <formula>AND(ISNUMBER(AI9),AI9&gt;0)</formula>
    </cfRule>
  </conditionalFormatting>
  <dataValidations count="2">
    <dataValidation allowBlank="true" error="Dieses Kürzel steht nicht im Blatt »Schichten« und wird nicht gezählt. Trotzdem übernehmen?" errorStyle="warning" errorTitle="Kürzel" operator="between" showDropDown="false" showErrorMessage="true" showInputMessage="false" sqref="B9:AC23" type="list">
      <formula1>SchKuerzel</formula1>
      <formula2>0</formula2>
    </dataValidation>
    <dataValidation allowBlank="true" errorStyle="stop" operator="between" showDropDown="false" showErrorMessage="false" showInputMessage="false" sqref="AF9:AF23" type="decimal">
      <formula1>0</formula1>
      <formula2>80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Vorlage: personalthema.de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2026-11-03T09:34:12Z</dcterms:created>
  <dc:creator>openpyxl</dc:creator>
  <dc:description/>
  <dc:language>en-US</dc:language>
  <cp:lastModifiedBy/>
  <dcterms:modified xsi:type="dcterms:W3CDTF">2026-11-03T09:34:12Z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