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2"/>
  </bookViews>
  <sheets>
    <sheet name="Anleitung" sheetId="1" state="visible" r:id="rId3"/>
    <sheet name="Team" sheetId="2" state="visible" r:id="rId4"/>
    <sheet name="Urlaubsplan" sheetId="3" state="visible" r:id="rId5"/>
    <sheet name="Feiertage" sheetId="4" state="visible" r:id="rId6"/>
  </sheets>
  <definedNames>
    <definedName function="false" hidden="false" localSheetId="3" name="_xlnm.Print_Area" vbProcedure="false">Feiertage!$A$1:$E$36</definedName>
    <definedName function="false" hidden="false" localSheetId="1" name="_xlnm.Print_Area" vbProcedure="false">Team!$A$1:$K$33</definedName>
    <definedName function="false" hidden="false" localSheetId="2" name="_xlnm.Print_Area" vbProcedure="false">Urlaubsplan!$A$1:$NJ$32</definedName>
    <definedName function="false" hidden="false" localSheetId="2" name="_xlnm.Print_Titles" vbProcedure="false">Urlaubsplan!$A:$B,Urlaubsplan!$6:$9</definedName>
    <definedName function="false" hidden="false" name="FeiertagListe" vbProcedure="false">Feiertage!$F$5:$F$29</definedName>
    <definedName function="false" hidden="false" name="PlanJahr" vbProcedure="false">Team!$C$4</definedName>
    <definedName function="false" hidden="false" name="SamstagArbeitstag" vbProcedure="false">Team!$C$6</definedName>
    <definedName function="false" hidden="false" name="Warnschwelle" vbProcedure="false">Team!$C$5</definedName>
    <definedName function="false" hidden="false" localSheetId="2" name="_xlnm.Print_Titles" vbProcedure="false">Urlaubsplan!$6:$9,Urlaubsplan!$A:$B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<sst xmlns="http://schemas.openxmlformats.org/spreadsheetml/2006/main" count="249" uniqueCount="138">
  <si>
    <t xml:space="preserve">So nutzen Sie den Urlaubsplaner</t>
  </si>
  <si>
    <t xml:space="preserve">In 4 Schritten</t>
  </si>
  <si>
    <t xml:space="preserve">1. Blatt »Team«: das Jahr eintragen (vorbelegt 2027), dann bis zu 20 Namen mit Urlaubsanspruch und Resturlaub aus dem Vorjahr.</t>
  </si>
  <si>
    <t xml:space="preserve">2. Blatt »Feiertage«: Die bundesweiten Feiertage stehen schon drin, Ostern wird per Formel berechnet. Feiertage Ihres Bundeslands müssen Sie selbst ergänzen: in Spalte E ein x setzen oder unten weitere Tage eintragen.</t>
  </si>
  <si>
    <t xml:space="preserve">3. Blatt »Urlaubsplan«: pro Person und Tag ein Kürzel eintragen. U = Urlaub, H = halber Tag Urlaub, K = krank, S = Sonderurlaub. Für mehrere Tage die Zelle mit U nach rechts ziehen.</t>
  </si>
  <si>
    <t xml:space="preserve">4. Genommene bzw. geplante Urlaubstage, Resturlaub, Kranktage und Sonderurlaub stehen im Blatt »Team«. Der Resturlaub erscheint auch im Urlaubsplan neben dem Namen.</t>
  </si>
  <si>
    <t xml:space="preserve">Gelb hinterlegte Zellen sind Eingabefelder. Die Beispielnamen Anna bis Fatma und ihre Einträge einfach überschreiben oder löschen.</t>
  </si>
  <si>
    <t xml:space="preserve">So zählt die Tabelle</t>
  </si>
  <si>
    <t xml:space="preserve">Gezählt werden nur Arbeitstage: Montag bis Freitag ohne Feiertage. Arbeitet Ihr Betrieb samstags, stellen Sie im Blatt »Team« »Samstag ist Arbeitstag« auf ja. Ein U am Wochenende oder Feiertag zählt nicht, im Beispiel etwa Karfreitag und Ostermontag bei Anna.</t>
  </si>
  <si>
    <t xml:space="preserve">H zählt als halber Urlaubstag. Krankheit (K) und Sonderurlaub (S) werden gezählt, kürzen den Urlaub aber nicht.</t>
  </si>
  <si>
    <t xml:space="preserve">Zeile »Abwesend«: wie viele Personen an dem Tag einen Eintrag haben (halbe Tage zählen mit). Ab der Zahl im Blatt »Team« (vorbelegt 3) wird die Zelle orange.</t>
  </si>
  <si>
    <t xml:space="preserve">Urlaubssperre: in der Zeile »Urlaubssperre« ein x setzen. Steht an so einem Tag U, H oder S, wird die Zelle rot.</t>
  </si>
  <si>
    <t xml:space="preserve">Vorjahresrest: Was vom Resturlaub des Vorjahres nicht bis 31. März eingeplant ist, wird im Blatt »Team« orange. Er kann nach § 7 Abs. 3 BUrlG verfallen, aber nur, wenn der Arbeitgeber rechtzeitig auf den Verfall hingewiesen und zum Urlaub aufgefordert hat (BAG, Urteil vom 19.02.2019, 9 AZR 423/16).</t>
  </si>
  <si>
    <t xml:space="preserve">Teilzeit</t>
  </si>
  <si>
    <t xml:space="preserve">Urlaubsanspruch umrechnen: Urlaubstage × eigene Arbeitstage pro Woche ÷ betriebliche Arbeitstage pro Woche. Beispiel: 30 Tage, 3 statt 5 Arbeitstage = 18 Tage (Rechenhilfe im Blatt »Team« rechts). Teilzeitkräfte tragen U nur an ihren eigenen Arbeitstagen ein.</t>
  </si>
  <si>
    <t xml:space="preserve">Gesetzlicher Mindesturlaub: 24 Werktage bei einer 6-Tage-Woche (§ 3 BUrlG), das sind 20 Arbeitstage bei einer 5-Tage-Woche.</t>
  </si>
  <si>
    <t xml:space="preserve">Krank im Urlaub</t>
  </si>
  <si>
    <t xml:space="preserve">Durch ärztliches Attest nachgewiesene Krankheitstage im Urlaub werden nicht auf den Urlaub angerechnet (§ 9 BUrlG). Ersetzen Sie dann U durch K.</t>
  </si>
  <si>
    <t xml:space="preserve">Neues Jahr</t>
  </si>
  <si>
    <t xml:space="preserve">Datei kopieren, im Blatt »Team« das Jahr ändern und den Resturlaub eintragen, Einträge im Urlaubsplan löschen. Datum, Wochentage, Wochenenden und Feiertage passen sich an.</t>
  </si>
  <si>
    <t xml:space="preserve">Drucken</t>
  </si>
  <si>
    <t xml:space="preserve">Der Urlaubsplan ist auf A4 quer eingestellt, ein Monat pro Seite, Namen auf jeder Seite.</t>
  </si>
  <si>
    <t xml:space="preserve">Vorlage von personalthema.de · kostenlos nutzbar · ohne Gewähr. Tarifverträge und Betriebsvereinbarungen können abweichende Regeln enthalten.</t>
  </si>
  <si>
    <t xml:space="preserve">Team und Urlaubskonto</t>
  </si>
  <si>
    <t xml:space="preserve">Gelbe Felder ausfüllen. Genommene Tage, Resturlaub und Kranktage rechnet die Tabelle aus dem Blatt »Urlaubsplan«.</t>
  </si>
  <si>
    <t xml:space="preserve">Jahr</t>
  </si>
  <si>
    <t xml:space="preserve">Warnung ab (Personen gleichzeitig weg)</t>
  </si>
  <si>
    <t xml:space="preserve">Samstag ist Arbeitstag (ja oder nein)</t>
  </si>
  <si>
    <t xml:space="preserve">nein</t>
  </si>
  <si>
    <t xml:space="preserve">Nr.</t>
  </si>
  <si>
    <t xml:space="preserve">Name</t>
  </si>
  <si>
    <t xml:space="preserve">Urlaubs-
anspruch (Tage)</t>
  </si>
  <si>
    <t xml:space="preserve">Resturlaub
Vorjahr</t>
  </si>
  <si>
    <t xml:space="preserve">Urlaub
gesamt</t>
  </si>
  <si>
    <t xml:space="preserve">genommen /
geplant</t>
  </si>
  <si>
    <t xml:space="preserve">Resturlaub</t>
  </si>
  <si>
    <t xml:space="preserve">Vorjahresrest
bis 31.3. nicht
verplant</t>
  </si>
  <si>
    <t xml:space="preserve">Krank-
tage</t>
  </si>
  <si>
    <t xml:space="preserve">Sonder-
urlaub</t>
  </si>
  <si>
    <t xml:space="preserve">Bemerkung</t>
  </si>
  <si>
    <t xml:space="preserve">Rechenhilfe Teilzeit</t>
  </si>
  <si>
    <t xml:space="preserve">Anna</t>
  </si>
  <si>
    <t xml:space="preserve">Urlaubstage bei Vollzeit</t>
  </si>
  <si>
    <t xml:space="preserve">Ben</t>
  </si>
  <si>
    <t xml:space="preserve">Arbeitstage pro Woche (Vollzeit)</t>
  </si>
  <si>
    <t xml:space="preserve">Clara</t>
  </si>
  <si>
    <t xml:space="preserve">Arbeitstage pro Woche (Teilzeit)</t>
  </si>
  <si>
    <t xml:space="preserve">Deniz</t>
  </si>
  <si>
    <t xml:space="preserve">Teilzeit Mo bis Mi (30 × 3 ÷ 5 = 18 Tage)</t>
  </si>
  <si>
    <t xml:space="preserve">Urlaubsanspruch Teilzeit</t>
  </si>
  <si>
    <t xml:space="preserve">Emil</t>
  </si>
  <si>
    <t xml:space="preserve">Urlaubstage × eigene Arbeitstage ÷ betriebliche Arbeitstage</t>
  </si>
  <si>
    <t xml:space="preserve">Fatma</t>
  </si>
  <si>
    <t xml:space="preserve">Summe Team</t>
  </si>
  <si>
    <t xml:space="preserve">Genommen / geplant: U zählt 1 Tag, H einen halben Tag, nur an Arbeitstagen (Mo bis Fr ohne Feiertage; Samstag nur, wenn oben »ja«).</t>
  </si>
  <si>
    <t xml:space="preserve">Vorjahresrest: Was nicht bis 31. März eingeplant ist, kann nach § 7 Abs. 3 BUrlG verfallen, aber nur, wenn der Arbeitgeber rechtzeitig</t>
  </si>
  <si>
    <t xml:space="preserve">auf den Verfall hingewiesen und zum Urlaub aufgefordert hat (BAG, Urteil vom 19.02.2019, 9 AZR 423/16). Krank und Sonderurlaub kürzen den Urlaub nicht.</t>
  </si>
  <si>
    <t xml:space="preserve">U Urlaub · H halber Tag · K krank · S Sonderurlaub · x in Zeile »Urlaubssperre« = Sperre</t>
  </si>
  <si>
    <t xml:space="preserve">Datum (Hilfszeile)</t>
  </si>
  <si>
    <t xml:space="preserve">Feiertag (Hilfszeile)</t>
  </si>
  <si>
    <t xml:space="preserve">Arbeitstag (Hilfszeile)</t>
  </si>
  <si>
    <t xml:space="preserve">Mitarbeiter/in</t>
  </si>
  <si>
    <t xml:space="preserve">Rest-
urlaub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</si>
  <si>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</si>
  <si>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</si>
  <si>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</si>
  <si>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</si>
  <si>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</si>
  <si>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</si>
  <si>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</si>
  <si>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</si>
  <si>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</si>
  <si>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</si>
  <si>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</si>
  <si>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</si>
  <si>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Urlaubssperre (x)</t>
  </si>
  <si>
    <t xml:space="preserve">x</t>
  </si>
  <si>
    <t xml:space="preserve">U</t>
  </si>
  <si>
    <t xml:space="preserve">H</t>
  </si>
  <si>
    <t xml:space="preserve">K</t>
  </si>
  <si>
    <t xml:space="preserve">S</t>
  </si>
  <si>
    <t xml:space="preserve">Abwesend (Personen)</t>
  </si>
  <si>
    <t xml:space="preserve">Bundesweite Feiertage rechnet die Tabelle selbst (Ostern per Formel). Feiertage Ihres Bundeslands müssen Sie selbst ergänzen: in Spalte E ein x setzen oder unten weitere Tage eintragen.</t>
  </si>
  <si>
    <t xml:space="preserve">Feiertag</t>
  </si>
  <si>
    <t xml:space="preserve">Datum</t>
  </si>
  <si>
    <t xml:space="preserve">Tag</t>
  </si>
  <si>
    <t xml:space="preserve">Gilt in</t>
  </si>
  <si>
    <t xml:space="preserve">Gilt bei
uns (x)</t>
  </si>
  <si>
    <t xml:space="preserve">wirksam</t>
  </si>
  <si>
    <t xml:space="preserve">Hilfsrechnung Ostersonntag</t>
  </si>
  <si>
    <t xml:space="preserve">Neujahr</t>
  </si>
  <si>
    <t xml:space="preserve">bundesweit</t>
  </si>
  <si>
    <t xml:space="preserve">immer</t>
  </si>
  <si>
    <t xml:space="preserve">a = Jahr mod 19</t>
  </si>
  <si>
    <t xml:space="preserve">Karfreitag</t>
  </si>
  <si>
    <t xml:space="preserve">b = Jahr / 100 (ganzzahlig)</t>
  </si>
  <si>
    <t xml:space="preserve">Ostermontag</t>
  </si>
  <si>
    <t xml:space="preserve">c = Jahr mod 100</t>
  </si>
  <si>
    <t xml:space="preserve">Tag der Arbeit</t>
  </si>
  <si>
    <t xml:space="preserve">d = b / 4</t>
  </si>
  <si>
    <t xml:space="preserve">Christi Himmelfahrt</t>
  </si>
  <si>
    <t xml:space="preserve">e = b mod 4</t>
  </si>
  <si>
    <t xml:space="preserve">Pfingstmontag</t>
  </si>
  <si>
    <t xml:space="preserve">f = (b + 8) / 25</t>
  </si>
  <si>
    <t xml:space="preserve">Tag der Deutschen Einheit</t>
  </si>
  <si>
    <t xml:space="preserve">g = (b − f + 1) / 3</t>
  </si>
  <si>
    <t xml:space="preserve">1. Weihnachtstag</t>
  </si>
  <si>
    <t xml:space="preserve">h = (19a + b − d − g + 15) mod 30</t>
  </si>
  <si>
    <t xml:space="preserve">2. Weihnachtstag</t>
  </si>
  <si>
    <t xml:space="preserve">i = c / 4</t>
  </si>
  <si>
    <t xml:space="preserve">Feiertage einzelner Bundesländer (mit x in Spalte E aktivieren)</t>
  </si>
  <si>
    <t xml:space="preserve">k = c mod 4</t>
  </si>
  <si>
    <t xml:space="preserve">Heilige Drei Könige</t>
  </si>
  <si>
    <t xml:space="preserve">BW, BY, ST</t>
  </si>
  <si>
    <t xml:space="preserve">l = (32 + 2e + 2i − h − k) mod 7</t>
  </si>
  <si>
    <t xml:space="preserve">Internationaler Frauentag</t>
  </si>
  <si>
    <t xml:space="preserve">BE, MV</t>
  </si>
  <si>
    <t xml:space="preserve">m = (a + 11h + 22l) / 451</t>
  </si>
  <si>
    <t xml:space="preserve">Fronleichnam</t>
  </si>
  <si>
    <t xml:space="preserve">BW, BY, HE, NW, RP, SL; teils SN, TH</t>
  </si>
  <si>
    <t xml:space="preserve">Monat</t>
  </si>
  <si>
    <t xml:space="preserve">Mariä Himmelfahrt</t>
  </si>
  <si>
    <t xml:space="preserve">SL; BY in überwiegend katholischen Gemeinden</t>
  </si>
  <si>
    <t xml:space="preserve">Weltkindertag</t>
  </si>
  <si>
    <t xml:space="preserve">TH</t>
  </si>
  <si>
    <t xml:space="preserve">Ostersonntag</t>
  </si>
  <si>
    <t xml:space="preserve">Reformationstag</t>
  </si>
  <si>
    <t xml:space="preserve">BB, HB, HH, MV, NI, SH, SN, ST, TH</t>
  </si>
  <si>
    <t xml:space="preserve">Allerheiligen</t>
  </si>
  <si>
    <t xml:space="preserve">BW, BY, NW, RP, SL</t>
  </si>
  <si>
    <t xml:space="preserve">Buß- und Bettag</t>
  </si>
  <si>
    <t xml:space="preserve">SN</t>
  </si>
  <si>
    <t xml:space="preserve">Weitere arbeitsfreie Tage (Bezeichnung und Datum eintragen)</t>
  </si>
  <si>
    <t xml:space="preserve">BB Brandenburg, BE Berlin, BW Baden-Württemberg, BY Bayern, HB Bremen, HE Hessen, HH Hamburg, MV Mecklenburg-</t>
  </si>
  <si>
    <t xml:space="preserve">Vorpommern, NI Niedersachsen, NW Nordrhein-Westfalen, RP Rheinland-Pfalz, SH Schleswig-Holstein, SL Saarland,</t>
  </si>
  <si>
    <t xml:space="preserve">SN Sachsen, ST Sachsen-Anhalt, TH Thüringen.</t>
  </si>
  <si>
    <t xml:space="preserve">Fronleichnam gilt in Sachsen und Thüringen nur in einzelnen Gemeinden. Lokale Feiertage wie das Augsburger Friedensfest</t>
  </si>
  <si>
    <t xml:space="preserve">(8. August, nur Stadt Augsburg) unten als weiteren Tag eintragen. Grau = fällt auf ein Wochenende. Angaben ohne Gewähr.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</si>
</sst>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"/>
    <numFmt numFmtId="167" formatCode="dd\.mm\.yyyy"/>
    <numFmt numFmtId="168" formatCode="General"/>
    <numFmt numFmtId="169" formatCode="0.0;\-0.0;0"/>
    <numFmt numFmtId="170" formatCode="0;\-0;;@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633"/>
      <name val="Arial"/>
      <family val="0"/>
      <charset val="1"/>
    </font>
    <font>
      <b val="true"/>
      <sz val="12"/>
      <color rgb="FF1A2633"/>
      <name val="Arial"/>
      <family val="0"/>
      <charset val="1"/>
    </font>
    <font>
      <sz val="10"/>
      <color rgb="FF1A2633"/>
      <name val="Arial"/>
      <family val="0"/>
      <charset val="1"/>
    </font>
    <font>
      <i val="true"/>
      <sz val="9"/>
      <color rgb="FF4A5866"/>
      <name val="Arial"/>
      <family val="0"/>
      <charset val="1"/>
    </font>
    <font>
      <sz val="10"/>
      <color rgb="FF4A58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A2633"/>
      <name val="Arial"/>
      <family val="0"/>
      <charset val="1"/>
    </font>
    <font>
      <b val="true"/>
      <sz val="10"/>
      <color rgb="FF1A2633"/>
      <name val="Arial"/>
      <family val="0"/>
      <charset val="1"/>
    </font>
    <font>
      <sz val="9"/>
      <color rgb="FF4A5866"/>
      <name val="Arial"/>
      <family val="0"/>
      <charset val="1"/>
    </font>
    <font>
      <b val="true"/>
      <sz val="14"/>
      <color rgb="FF1A2633"/>
      <name val="Arial"/>
      <family val="0"/>
      <charset val="1"/>
    </font>
    <font>
      <sz val="8"/>
      <color rgb="FF4A58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A2633"/>
      <name val="Arial"/>
      <family val="0"/>
      <charset val="1"/>
    </font>
    <font>
      <sz val="8"/>
      <color rgb="FF1A2633"/>
      <name val="Arial"/>
      <family val="0"/>
      <charset val="1"/>
    </font>
    <font>
      <b val="true"/>
      <sz val="9"/>
      <color rgb="FF4A5866"/>
      <name val="Arial"/>
      <family val="0"/>
      <charset val="1"/>
    </font>
    <font>
      <b val="true"/>
      <sz val="8"/>
      <color rgb="FF9B1C1C"/>
      <name val="Arial"/>
      <family val="0"/>
      <charset val="1"/>
    </font>
    <font>
      <sz val="9"/>
      <color rgb="FF1A2633"/>
      <name val="Arial"/>
      <family val="0"/>
      <charset val="1"/>
    </font>
    <font>
      <b val="true"/>
      <sz val="9"/>
      <color rgb="FF1A26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F3CC"/>
        <bgColor rgb="FFFFF1B8"/>
      </patternFill>
    </fill>
    <fill>
      <patternFill patternType="solid">
        <fgColor rgb="FF1A2633"/>
        <bgColor rgb="FF333300"/>
      </patternFill>
    </fill>
    <fill>
      <patternFill patternType="solid">
        <fgColor rgb="FFF3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DD5DD"/>
      </left>
      <right style="thin">
        <color rgb="FFCDD5DD"/>
      </right>
      <top style="thin">
        <color rgb="FFCDD5DD"/>
      </top>
      <bottom style="thin">
        <color rgb="FFCDD5DD"/>
      </bottom>
      <diagonal/>
    </border>
    <border diagonalUp="false" diagonalDown="false">
      <left style="medium">
        <color rgb="FF4A5866"/>
      </left>
      <right/>
      <top style="thin">
        <color rgb="FFCDD5DD"/>
      </top>
      <bottom/>
      <diagonal/>
    </border>
    <border diagonalUp="false" diagonalDown="false">
      <left style="medium">
        <color rgb="FF4A5866"/>
      </left>
      <right style="thin">
        <color rgb="FFCDD5DD"/>
      </right>
      <top style="thin">
        <color rgb="FFCDD5DD"/>
      </top>
      <bottom style="thin">
        <color rgb="FFCD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7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1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name val="Arial"/>
        <charset val="1"/>
        <family val="0"/>
        <b val="1"/>
        <color rgb="FF9B1C1C"/>
      </font>
      <fill>
        <patternFill>
          <bgColor rgb="FFFBD5D0"/>
        </patternFill>
      </fill>
    </dxf>
    <dxf>
      <font>
        <name val="Arial"/>
        <charset val="1"/>
        <family val="0"/>
        <b val="1"/>
        <color rgb="FF9A3412"/>
      </font>
      <fill>
        <patternFill>
          <bgColor rgb="FFFDEBDD"/>
        </patternFill>
      </fill>
    </dxf>
    <dxf>
      <fill>
        <patternFill>
          <bgColor rgb="FFAEB7C1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93025"/>
        </patternFill>
      </fill>
    </dxf>
    <dxf>
      <fill>
        <patternFill>
          <bgColor rgb="FFC9CEF0"/>
        </patternFill>
      </fill>
    </dxf>
    <dxf>
      <fill>
        <patternFill>
          <bgColor rgb="FFE3E8ED"/>
        </patternFill>
      </fill>
    </dxf>
    <dxf>
      <fill>
        <patternFill>
          <bgColor rgb="FFFFD966"/>
        </patternFill>
      </fill>
    </dxf>
    <dxf>
      <fill>
        <patternFill>
          <bgColor rgb="FFFFF1B8"/>
        </patternFill>
      </fill>
    </dxf>
    <dxf>
      <fill>
        <patternFill>
          <bgColor rgb="FFF9C9B0"/>
        </patternFill>
      </fill>
    </dxf>
    <dxf>
      <fill>
        <patternFill>
          <bgColor rgb="FF8FD3CB"/>
        </patternFill>
      </fill>
    </dxf>
    <dxf>
      <fill>
        <patternFill>
          <bgColor rgb="FFCDD5DD"/>
        </patternFill>
      </fill>
    </dxf>
    <dxf>
      <fill>
        <patternFill>
          <bgColor rgb="FFFBD5D0"/>
        </patternFill>
      </fill>
    </dxf>
    <dxf>
      <font>
        <name val="Arial"/>
        <charset val="1"/>
        <family val="0"/>
        <b val="1"/>
        <color rgb="FF7C2D12"/>
      </font>
      <fill>
        <patternFill>
          <bgColor rgb="FFF6AD7B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color rgb="FF8C9AA8"/>
      </font>
    </dxf>
  </dxfs>
  <colors>
    <indexedColors>
      <rgbColor rgb="FF000000"/>
      <rgbColor rgb="FFFFFFFF"/>
      <rgbColor rgb="FFD93025"/>
      <rgbColor rgb="FF00FF00"/>
      <rgbColor rgb="FF0000FF"/>
      <rgbColor rgb="FFFFFF00"/>
      <rgbColor rgb="FFFF00FF"/>
      <rgbColor rgb="FF00FFFF"/>
      <rgbColor rgb="FF9B1C1C"/>
      <rgbColor rgb="FF008000"/>
      <rgbColor rgb="FF000080"/>
      <rgbColor rgb="FF808000"/>
      <rgbColor rgb="FF800080"/>
      <rgbColor rgb="FF008080"/>
      <rgbColor rgb="FFAEB7C1"/>
      <rgbColor rgb="FF808080"/>
      <rgbColor rgb="FF9999FF"/>
      <rgbColor rgb="FFC0392B"/>
      <rgbColor rgb="FFFDF3CC"/>
      <rgbColor rgb="FFE3E8ED"/>
      <rgbColor rgb="FF660066"/>
      <rgbColor rgb="FFFBD5D0"/>
      <rgbColor rgb="FF0066CC"/>
      <rgbColor rgb="FFC9CE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7"/>
      <rgbColor rgb="FFFDEBDD"/>
      <rgbColor rgb="FFFFF1B8"/>
      <rgbColor rgb="FF8FD3CB"/>
      <rgbColor rgb="FFF6AD7B"/>
      <rgbColor rgb="FFCDD5DD"/>
      <rgbColor rgb="FFF9C9B0"/>
      <rgbColor rgb="FF3366FF"/>
      <rgbColor rgb="FF33CCCC"/>
      <rgbColor rgb="FF99CC00"/>
      <rgbColor rgb="FFFFD966"/>
      <rgbColor rgb="FFFF9900"/>
      <rgbColor rgb="FFFF6600"/>
      <rgbColor rgb="FF4A5866"/>
      <rgbColor rgb="FF8C9AA8"/>
      <rgbColor rgb="FF003366"/>
      <rgbColor rgb="FF339966"/>
      <rgbColor rgb="FF003300"/>
      <rgbColor rgb="FF333300"/>
      <rgbColor rgb="FF9A3412"/>
      <rgbColor rgb="FF7C2D12"/>
      <rgbColor rgb="FF333399"/>
      <rgbColor rgb="FF1A26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2" t="s">
        <v>7</v>
      </c>
    </row>
    <row r="11" customFormat="false" ht="35.0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23.8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 t="s">
        <v>11</v>
      </c>
    </row>
    <row r="15" customFormat="false" ht="35.05" hidden="false" customHeight="false" outlineLevel="0" collapsed="false">
      <c r="B15" s="3" t="s">
        <v>12</v>
      </c>
    </row>
    <row r="16" customFormat="false" ht="15" hidden="false" customHeight="false" outlineLevel="0" collapsed="false">
      <c r="B16" s="2" t="s">
        <v>13</v>
      </c>
    </row>
    <row r="17" customFormat="false" ht="35.05" hidden="false" customHeight="false" outlineLevel="0" collapsed="false">
      <c r="B17" s="3" t="s">
        <v>14</v>
      </c>
    </row>
    <row r="18" customFormat="false" ht="23.85" hidden="false" customHeight="false" outlineLevel="0" collapsed="false">
      <c r="B18" s="3" t="s">
        <v>15</v>
      </c>
    </row>
    <row r="19" customFormat="false" ht="15" hidden="false" customHeight="false" outlineLevel="0" collapsed="false">
      <c r="B19" s="2" t="s">
        <v>16</v>
      </c>
    </row>
    <row r="20" customFormat="false" ht="23.85" hidden="false" customHeight="false" outlineLevel="0" collapsed="false">
      <c r="B20" s="3" t="s">
        <v>17</v>
      </c>
    </row>
    <row r="21" customFormat="false" ht="15" hidden="false" customHeight="false" outlineLevel="0" collapsed="false">
      <c r="B21" s="2" t="s">
        <v>18</v>
      </c>
    </row>
    <row r="22" customFormat="false" ht="23.85" hidden="false" customHeight="false" outlineLevel="0" collapsed="false">
      <c r="B22" s="3" t="s">
        <v>19</v>
      </c>
    </row>
    <row r="23" customFormat="false" ht="15" hidden="false" customHeight="false" outlineLevel="0" collapsed="false">
      <c r="B23" s="2" t="s">
        <v>20</v>
      </c>
    </row>
    <row r="24" customFormat="false" ht="15" hidden="false" customHeight="false" outlineLevel="0" collapsed="false">
      <c r="B24" s="3" t="s">
        <v>21</v>
      </c>
    </row>
    <row r="26" customFormat="false" ht="15" hidden="false" customHeight="false" outlineLevel="0" collapsed="false">
      <c r="B26" s="5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11"/>
    <col collapsed="false" customWidth="true" hidden="false" outlineLevel="0" max="5" min="5" style="0" width="9"/>
    <col collapsed="false" customWidth="true" hidden="false" outlineLevel="0" max="7" min="6" style="0" width="11"/>
    <col collapsed="false" customWidth="true" hidden="false" outlineLevel="0" max="8" min="8" style="0" width="14"/>
    <col collapsed="false" customWidth="true" hidden="false" outlineLevel="0" max="10" min="9" style="0" width="9"/>
    <col collapsed="false" customWidth="true" hidden="false" outlineLevel="0" max="11" min="11" style="0" width="34"/>
    <col collapsed="false" customWidth="true" hidden="false" outlineLevel="0" max="12" min="12" style="0" width="3"/>
    <col collapsed="false" customWidth="true" hidden="false" outlineLevel="0" max="13" min="13" style="0" width="30"/>
    <col collapsed="false" customWidth="true" hidden="false" outlineLevel="0" max="14" min="14" style="0" width="9"/>
  </cols>
  <sheetData>
    <row r="1" customFormat="false" ht="19.7" hidden="false" customHeight="false" outlineLevel="0" collapsed="false">
      <c r="A1" s="1" t="s">
        <v>23</v>
      </c>
    </row>
    <row r="2" customFormat="false" ht="15" hidden="false" customHeight="false" outlineLevel="0" collapsed="false">
      <c r="A2" s="5" t="s">
        <v>24</v>
      </c>
    </row>
    <row r="4" customFormat="false" ht="15" hidden="false" customHeight="false" outlineLevel="0" collapsed="false">
      <c r="A4" s="6" t="s">
        <v>25</v>
      </c>
      <c r="C4" s="7" t="n">
        <v>2027</v>
      </c>
    </row>
    <row r="5" customFormat="false" ht="15" hidden="false" customHeight="false" outlineLevel="0" collapsed="false">
      <c r="A5" s="8" t="s">
        <v>26</v>
      </c>
      <c r="B5" s="8"/>
      <c r="C5" s="7" t="n">
        <v>3</v>
      </c>
    </row>
    <row r="6" customFormat="false" ht="15" hidden="false" customHeight="false" outlineLevel="0" collapsed="false">
      <c r="A6" s="8" t="s">
        <v>27</v>
      </c>
      <c r="B6" s="8"/>
      <c r="C6" s="9" t="s">
        <v>28</v>
      </c>
    </row>
    <row r="8" customFormat="false" ht="43.5" hidden="false" customHeight="true" outlineLevel="0" collapsed="false">
      <c r="A8" s="10" t="s">
        <v>29</v>
      </c>
      <c r="B8" s="10" t="s">
        <v>30</v>
      </c>
      <c r="C8" s="10" t="s">
        <v>31</v>
      </c>
      <c r="D8" s="10" t="s">
        <v>32</v>
      </c>
      <c r="E8" s="10" t="s">
        <v>33</v>
      </c>
      <c r="F8" s="10" t="s">
        <v>34</v>
      </c>
      <c r="G8" s="10" t="s">
        <v>35</v>
      </c>
      <c r="H8" s="10" t="s">
        <v>36</v>
      </c>
      <c r="I8" s="10" t="s">
        <v>37</v>
      </c>
      <c r="J8" s="10" t="s">
        <v>38</v>
      </c>
      <c r="K8" s="10" t="s">
        <v>39</v>
      </c>
      <c r="M8" s="11" t="s">
        <v>40</v>
      </c>
    </row>
    <row r="9" customFormat="false" ht="15" hidden="false" customHeight="false" outlineLevel="0" collapsed="false">
      <c r="A9" s="12" t="n">
        <v>1</v>
      </c>
      <c r="B9" s="13" t="s">
        <v>41</v>
      </c>
      <c r="C9" s="14" t="n">
        <v>30</v>
      </c>
      <c r="D9" s="14" t="n">
        <v>3</v>
      </c>
      <c r="E9" s="15" t="n">
        <f aca="false">IF(B9="","",C9+D9)</f>
        <v>33</v>
      </c>
      <c r="F9" s="16" t="n">
        <f aca="false">IF(B9="","",SUMPRODUCT((Urlaubsplan!$C10:$NJ10="U")*Urlaubsplan!$C$5:$NJ$5)+0.5*SUMPRODUCT((Urlaubsplan!$C10:$NJ10="H")*Urlaubsplan!$C$5:$NJ$5))</f>
        <v>17</v>
      </c>
      <c r="G9" s="16" t="n">
        <f aca="false">IF(B9="","",E9-F9)</f>
        <v>16</v>
      </c>
      <c r="H9" s="15" t="n">
        <f aca="false">IF(B9="","",MAX(0,D9-SUMPRODUCT((Urlaubsplan!$C10:$CQ10="U")*Urlaubsplan!$C$5:$CQ$5)-0.5*SUMPRODUCT((Urlaubsplan!$C10:$CQ10="H")*Urlaubsplan!$C$5:$CQ$5)))</f>
        <v>0</v>
      </c>
      <c r="I9" s="17" t="n">
        <f aca="false">IF(B9="","",SUMPRODUCT((Urlaubsplan!$C10:$NJ10="K")*Urlaubsplan!$C$5:$NJ$5))</f>
        <v>0</v>
      </c>
      <c r="J9" s="17" t="n">
        <f aca="false">IF(B9="","",SUMPRODUCT((Urlaubsplan!$C10:$NJ10="S")*Urlaubsplan!$C$5:$NJ$5))</f>
        <v>0</v>
      </c>
      <c r="K9" s="18"/>
      <c r="M9" s="6" t="s">
        <v>42</v>
      </c>
      <c r="N9" s="14" t="n">
        <v>30</v>
      </c>
    </row>
    <row r="10" customFormat="false" ht="15" hidden="false" customHeight="false" outlineLevel="0" collapsed="false">
      <c r="A10" s="12" t="n">
        <v>2</v>
      </c>
      <c r="B10" s="13" t="s">
        <v>43</v>
      </c>
      <c r="C10" s="14" t="n">
        <v>30</v>
      </c>
      <c r="D10" s="14" t="n">
        <v>0</v>
      </c>
      <c r="E10" s="15" t="n">
        <f aca="false">IF(B10="","",C10+D10)</f>
        <v>30</v>
      </c>
      <c r="F10" s="16" t="n">
        <f aca="false">IF(B10="","",SUMPRODUCT((Urlaubsplan!$C11:$NJ11="U")*Urlaubsplan!$C$5:$NJ$5)+0.5*SUMPRODUCT((Urlaubsplan!$C11:$NJ11="H")*Urlaubsplan!$C$5:$NJ$5))</f>
        <v>10</v>
      </c>
      <c r="G10" s="16" t="n">
        <f aca="false">IF(B10="","",E10-F10)</f>
        <v>20</v>
      </c>
      <c r="H10" s="15" t="n">
        <f aca="false">IF(B10="","",MAX(0,D10-SUMPRODUCT((Urlaubsplan!$C11:$CQ11="U")*Urlaubsplan!$C$5:$CQ$5)-0.5*SUMPRODUCT((Urlaubsplan!$C11:$CQ11="H")*Urlaubsplan!$C$5:$CQ$5)))</f>
        <v>0</v>
      </c>
      <c r="I10" s="17" t="n">
        <f aca="false">IF(B10="","",SUMPRODUCT((Urlaubsplan!$C11:$NJ11="K")*Urlaubsplan!$C$5:$NJ$5))</f>
        <v>3</v>
      </c>
      <c r="J10" s="17" t="n">
        <f aca="false">IF(B10="","",SUMPRODUCT((Urlaubsplan!$C11:$NJ11="S")*Urlaubsplan!$C$5:$NJ$5))</f>
        <v>1</v>
      </c>
      <c r="K10" s="18"/>
      <c r="M10" s="6" t="s">
        <v>44</v>
      </c>
      <c r="N10" s="19" t="n">
        <v>5</v>
      </c>
    </row>
    <row r="11" customFormat="false" ht="15" hidden="false" customHeight="false" outlineLevel="0" collapsed="false">
      <c r="A11" s="12" t="n">
        <v>3</v>
      </c>
      <c r="B11" s="13" t="s">
        <v>45</v>
      </c>
      <c r="C11" s="14" t="n">
        <v>28</v>
      </c>
      <c r="D11" s="14" t="n">
        <v>5</v>
      </c>
      <c r="E11" s="15" t="n">
        <f aca="false">IF(B11="","",C11+D11)</f>
        <v>33</v>
      </c>
      <c r="F11" s="16" t="n">
        <f aca="false">IF(B11="","",SUMPRODUCT((Urlaubsplan!$C12:$NJ12="U")*Urlaubsplan!$C$5:$NJ$5)+0.5*SUMPRODUCT((Urlaubsplan!$C12:$NJ12="H")*Urlaubsplan!$C$5:$NJ$5))</f>
        <v>15</v>
      </c>
      <c r="G11" s="16" t="n">
        <f aca="false">IF(B11="","",E11-F11)</f>
        <v>18</v>
      </c>
      <c r="H11" s="15" t="n">
        <f aca="false">IF(B11="","",MAX(0,D11-SUMPRODUCT((Urlaubsplan!$C12:$CQ12="U")*Urlaubsplan!$C$5:$CQ$5)-0.5*SUMPRODUCT((Urlaubsplan!$C12:$CQ12="H")*Urlaubsplan!$C$5:$CQ$5)))</f>
        <v>0</v>
      </c>
      <c r="I11" s="17" t="n">
        <f aca="false">IF(B11="","",SUMPRODUCT((Urlaubsplan!$C12:$NJ12="K")*Urlaubsplan!$C$5:$NJ$5))</f>
        <v>0</v>
      </c>
      <c r="J11" s="17" t="n">
        <f aca="false">IF(B11="","",SUMPRODUCT((Urlaubsplan!$C12:$NJ12="S")*Urlaubsplan!$C$5:$NJ$5))</f>
        <v>0</v>
      </c>
      <c r="K11" s="18"/>
      <c r="M11" s="6" t="s">
        <v>46</v>
      </c>
      <c r="N11" s="19" t="n">
        <v>3</v>
      </c>
    </row>
    <row r="12" customFormat="false" ht="15" hidden="false" customHeight="false" outlineLevel="0" collapsed="false">
      <c r="A12" s="12" t="n">
        <v>4</v>
      </c>
      <c r="B12" s="13" t="s">
        <v>47</v>
      </c>
      <c r="C12" s="14" t="n">
        <v>18</v>
      </c>
      <c r="D12" s="14" t="n">
        <v>2</v>
      </c>
      <c r="E12" s="15" t="n">
        <f aca="false">IF(B12="","",C12+D12)</f>
        <v>20</v>
      </c>
      <c r="F12" s="16" t="n">
        <f aca="false">IF(B12="","",SUMPRODUCT((Urlaubsplan!$C13:$NJ13="U")*Urlaubsplan!$C$5:$NJ$5)+0.5*SUMPRODUCT((Urlaubsplan!$C13:$NJ13="H")*Urlaubsplan!$C$5:$NJ$5))</f>
        <v>8</v>
      </c>
      <c r="G12" s="16" t="n">
        <f aca="false">IF(B12="","",E12-F12)</f>
        <v>12</v>
      </c>
      <c r="H12" s="15" t="n">
        <f aca="false">IF(B12="","",MAX(0,D12-SUMPRODUCT((Urlaubsplan!$C13:$CQ13="U")*Urlaubsplan!$C$5:$CQ$5)-0.5*SUMPRODUCT((Urlaubsplan!$C13:$CQ13="H")*Urlaubsplan!$C$5:$CQ$5)))</f>
        <v>0</v>
      </c>
      <c r="I12" s="17" t="n">
        <f aca="false">IF(B12="","",SUMPRODUCT((Urlaubsplan!$C13:$NJ13="K")*Urlaubsplan!$C$5:$NJ$5))</f>
        <v>0</v>
      </c>
      <c r="J12" s="17" t="n">
        <f aca="false">IF(B12="","",SUMPRODUCT((Urlaubsplan!$C13:$NJ13="S")*Urlaubsplan!$C$5:$NJ$5))</f>
        <v>0</v>
      </c>
      <c r="K12" s="18" t="s">
        <v>48</v>
      </c>
      <c r="M12" s="20" t="s">
        <v>49</v>
      </c>
      <c r="N12" s="16" t="n">
        <f aca="false">IF(OR(N9="",N10="",N11="",N10=0),"",N9*N11/N10)</f>
        <v>18</v>
      </c>
    </row>
    <row r="13" customFormat="false" ht="15" hidden="false" customHeight="false" outlineLevel="0" collapsed="false">
      <c r="A13" s="12" t="n">
        <v>5</v>
      </c>
      <c r="B13" s="13" t="s">
        <v>50</v>
      </c>
      <c r="C13" s="14" t="n">
        <v>30</v>
      </c>
      <c r="D13" s="14" t="n">
        <v>4</v>
      </c>
      <c r="E13" s="15" t="n">
        <f aca="false">IF(B13="","",C13+D13)</f>
        <v>34</v>
      </c>
      <c r="F13" s="16" t="n">
        <f aca="false">IF(B13="","",SUMPRODUCT((Urlaubsplan!$C14:$NJ14="U")*Urlaubsplan!$C$5:$NJ$5)+0.5*SUMPRODUCT((Urlaubsplan!$C14:$NJ14="H")*Urlaubsplan!$C$5:$NJ$5))</f>
        <v>4.5</v>
      </c>
      <c r="G13" s="16" t="n">
        <f aca="false">IF(B13="","",E13-F13)</f>
        <v>29.5</v>
      </c>
      <c r="H13" s="15" t="n">
        <f aca="false">IF(B13="","",MAX(0,D13-SUMPRODUCT((Urlaubsplan!$C14:$CQ14="U")*Urlaubsplan!$C$5:$CQ$5)-0.5*SUMPRODUCT((Urlaubsplan!$C14:$CQ14="H")*Urlaubsplan!$C$5:$CQ$5)))</f>
        <v>4</v>
      </c>
      <c r="I13" s="17" t="n">
        <f aca="false">IF(B13="","",SUMPRODUCT((Urlaubsplan!$C14:$NJ14="K")*Urlaubsplan!$C$5:$NJ$5))</f>
        <v>2</v>
      </c>
      <c r="J13" s="17" t="n">
        <f aca="false">IF(B13="","",SUMPRODUCT((Urlaubsplan!$C14:$NJ14="S")*Urlaubsplan!$C$5:$NJ$5))</f>
        <v>0</v>
      </c>
      <c r="K13" s="18"/>
      <c r="M13" s="21" t="s">
        <v>51</v>
      </c>
    </row>
    <row r="14" customFormat="false" ht="15" hidden="false" customHeight="false" outlineLevel="0" collapsed="false">
      <c r="A14" s="12" t="n">
        <v>6</v>
      </c>
      <c r="B14" s="13" t="s">
        <v>52</v>
      </c>
      <c r="C14" s="14" t="n">
        <v>30</v>
      </c>
      <c r="D14" s="14" t="n">
        <v>0</v>
      </c>
      <c r="E14" s="15" t="n">
        <f aca="false">IF(B14="","",C14+D14)</f>
        <v>30</v>
      </c>
      <c r="F14" s="16" t="n">
        <f aca="false">IF(B14="","",SUMPRODUCT((Urlaubsplan!$C15:$NJ15="U")*Urlaubsplan!$C$5:$NJ$5)+0.5*SUMPRODUCT((Urlaubsplan!$C15:$NJ15="H")*Urlaubsplan!$C$5:$NJ$5))</f>
        <v>14</v>
      </c>
      <c r="G14" s="16" t="n">
        <f aca="false">IF(B14="","",E14-F14)</f>
        <v>16</v>
      </c>
      <c r="H14" s="15" t="n">
        <f aca="false">IF(B14="","",MAX(0,D14-SUMPRODUCT((Urlaubsplan!$C15:$CQ15="U")*Urlaubsplan!$C$5:$CQ$5)-0.5*SUMPRODUCT((Urlaubsplan!$C15:$CQ15="H")*Urlaubsplan!$C$5:$CQ$5)))</f>
        <v>0</v>
      </c>
      <c r="I14" s="17" t="n">
        <f aca="false">IF(B14="","",SUMPRODUCT((Urlaubsplan!$C15:$NJ15="K")*Urlaubsplan!$C$5:$NJ$5))</f>
        <v>0</v>
      </c>
      <c r="J14" s="17" t="n">
        <f aca="false">IF(B14="","",SUMPRODUCT((Urlaubsplan!$C15:$NJ15="S")*Urlaubsplan!$C$5:$NJ$5))</f>
        <v>0</v>
      </c>
      <c r="K14" s="18"/>
    </row>
    <row r="15" customFormat="false" ht="15" hidden="false" customHeight="false" outlineLevel="0" collapsed="false">
      <c r="A15" s="12" t="n">
        <v>7</v>
      </c>
      <c r="B15" s="13"/>
      <c r="C15" s="14"/>
      <c r="D15" s="14"/>
      <c r="E15" s="15" t="str">
        <f aca="false">IF(B15="","",C15+D15)</f>
        <v/>
      </c>
      <c r="F15" s="16" t="str">
        <f aca="false">IF(B15="","",SUMPRODUCT((Urlaubsplan!$C16:$NJ16="U")*Urlaubsplan!$C$5:$NJ$5)+0.5*SUMPRODUCT((Urlaubsplan!$C16:$NJ16="H")*Urlaubsplan!$C$5:$NJ$5))</f>
        <v/>
      </c>
      <c r="G15" s="16" t="str">
        <f aca="false">IF(B15="","",E15-F15)</f>
        <v/>
      </c>
      <c r="H15" s="15" t="str">
        <f aca="false">IF(B15="","",MAX(0,D15-SUMPRODUCT((Urlaubsplan!$C16:$CQ16="U")*Urlaubsplan!$C$5:$CQ$5)-0.5*SUMPRODUCT((Urlaubsplan!$C16:$CQ16="H")*Urlaubsplan!$C$5:$CQ$5)))</f>
        <v/>
      </c>
      <c r="I15" s="17" t="str">
        <f aca="false">IF(B15="","",SUMPRODUCT((Urlaubsplan!$C16:$NJ16="K")*Urlaubsplan!$C$5:$NJ$5))</f>
        <v/>
      </c>
      <c r="J15" s="17" t="str">
        <f aca="false">IF(B15="","",SUMPRODUCT((Urlaubsplan!$C16:$NJ16="S")*Urlaubsplan!$C$5:$NJ$5))</f>
        <v/>
      </c>
      <c r="K15" s="18"/>
    </row>
    <row r="16" customFormat="false" ht="15" hidden="false" customHeight="false" outlineLevel="0" collapsed="false">
      <c r="A16" s="12" t="n">
        <v>8</v>
      </c>
      <c r="B16" s="13"/>
      <c r="C16" s="14"/>
      <c r="D16" s="14"/>
      <c r="E16" s="15" t="str">
        <f aca="false">IF(B16="","",C16+D16)</f>
        <v/>
      </c>
      <c r="F16" s="16" t="str">
        <f aca="false">IF(B16="","",SUMPRODUCT((Urlaubsplan!$C17:$NJ17="U")*Urlaubsplan!$C$5:$NJ$5)+0.5*SUMPRODUCT((Urlaubsplan!$C17:$NJ17="H")*Urlaubsplan!$C$5:$NJ$5))</f>
        <v/>
      </c>
      <c r="G16" s="16" t="str">
        <f aca="false">IF(B16="","",E16-F16)</f>
        <v/>
      </c>
      <c r="H16" s="15" t="str">
        <f aca="false">IF(B16="","",MAX(0,D16-SUMPRODUCT((Urlaubsplan!$C17:$CQ17="U")*Urlaubsplan!$C$5:$CQ$5)-0.5*SUMPRODUCT((Urlaubsplan!$C17:$CQ17="H")*Urlaubsplan!$C$5:$CQ$5)))</f>
        <v/>
      </c>
      <c r="I16" s="17" t="str">
        <f aca="false">IF(B16="","",SUMPRODUCT((Urlaubsplan!$C17:$NJ17="K")*Urlaubsplan!$C$5:$NJ$5))</f>
        <v/>
      </c>
      <c r="J16" s="17" t="str">
        <f aca="false">IF(B16="","",SUMPRODUCT((Urlaubsplan!$C17:$NJ17="S")*Urlaubsplan!$C$5:$NJ$5))</f>
        <v/>
      </c>
      <c r="K16" s="18"/>
    </row>
    <row r="17" customFormat="false" ht="15" hidden="false" customHeight="false" outlineLevel="0" collapsed="false">
      <c r="A17" s="12" t="n">
        <v>9</v>
      </c>
      <c r="B17" s="13"/>
      <c r="C17" s="14"/>
      <c r="D17" s="14"/>
      <c r="E17" s="15" t="str">
        <f aca="false">IF(B17="","",C17+D17)</f>
        <v/>
      </c>
      <c r="F17" s="16" t="str">
        <f aca="false">IF(B17="","",SUMPRODUCT((Urlaubsplan!$C18:$NJ18="U")*Urlaubsplan!$C$5:$NJ$5)+0.5*SUMPRODUCT((Urlaubsplan!$C18:$NJ18="H")*Urlaubsplan!$C$5:$NJ$5))</f>
        <v/>
      </c>
      <c r="G17" s="16" t="str">
        <f aca="false">IF(B17="","",E17-F17)</f>
        <v/>
      </c>
      <c r="H17" s="15" t="str">
        <f aca="false">IF(B17="","",MAX(0,D17-SUMPRODUCT((Urlaubsplan!$C18:$CQ18="U")*Urlaubsplan!$C$5:$CQ$5)-0.5*SUMPRODUCT((Urlaubsplan!$C18:$CQ18="H")*Urlaubsplan!$C$5:$CQ$5)))</f>
        <v/>
      </c>
      <c r="I17" s="17" t="str">
        <f aca="false">IF(B17="","",SUMPRODUCT((Urlaubsplan!$C18:$NJ18="K")*Urlaubsplan!$C$5:$NJ$5))</f>
        <v/>
      </c>
      <c r="J17" s="17" t="str">
        <f aca="false">IF(B17="","",SUMPRODUCT((Urlaubsplan!$C18:$NJ18="S")*Urlaubsplan!$C$5:$NJ$5))</f>
        <v/>
      </c>
      <c r="K17" s="18"/>
    </row>
    <row r="18" customFormat="false" ht="15" hidden="false" customHeight="false" outlineLevel="0" collapsed="false">
      <c r="A18" s="12" t="n">
        <v>10</v>
      </c>
      <c r="B18" s="13"/>
      <c r="C18" s="14"/>
      <c r="D18" s="14"/>
      <c r="E18" s="15" t="str">
        <f aca="false">IF(B18="","",C18+D18)</f>
        <v/>
      </c>
      <c r="F18" s="16" t="str">
        <f aca="false">IF(B18="","",SUMPRODUCT((Urlaubsplan!$C19:$NJ19="U")*Urlaubsplan!$C$5:$NJ$5)+0.5*SUMPRODUCT((Urlaubsplan!$C19:$NJ19="H")*Urlaubsplan!$C$5:$NJ$5))</f>
        <v/>
      </c>
      <c r="G18" s="16" t="str">
        <f aca="false">IF(B18="","",E18-F18)</f>
        <v/>
      </c>
      <c r="H18" s="15" t="str">
        <f aca="false">IF(B18="","",MAX(0,D18-SUMPRODUCT((Urlaubsplan!$C19:$CQ19="U")*Urlaubsplan!$C$5:$CQ$5)-0.5*SUMPRODUCT((Urlaubsplan!$C19:$CQ19="H")*Urlaubsplan!$C$5:$CQ$5)))</f>
        <v/>
      </c>
      <c r="I18" s="17" t="str">
        <f aca="false">IF(B18="","",SUMPRODUCT((Urlaubsplan!$C19:$NJ19="K")*Urlaubsplan!$C$5:$NJ$5))</f>
        <v/>
      </c>
      <c r="J18" s="17" t="str">
        <f aca="false">IF(B18="","",SUMPRODUCT((Urlaubsplan!$C19:$NJ19="S")*Urlaubsplan!$C$5:$NJ$5))</f>
        <v/>
      </c>
      <c r="K18" s="18"/>
    </row>
    <row r="19" customFormat="false" ht="15" hidden="false" customHeight="false" outlineLevel="0" collapsed="false">
      <c r="A19" s="12" t="n">
        <v>11</v>
      </c>
      <c r="B19" s="13"/>
      <c r="C19" s="14"/>
      <c r="D19" s="14"/>
      <c r="E19" s="15" t="str">
        <f aca="false">IF(B19="","",C19+D19)</f>
        <v/>
      </c>
      <c r="F19" s="16" t="str">
        <f aca="false">IF(B19="","",SUMPRODUCT((Urlaubsplan!$C20:$NJ20="U")*Urlaubsplan!$C$5:$NJ$5)+0.5*SUMPRODUCT((Urlaubsplan!$C20:$NJ20="H")*Urlaubsplan!$C$5:$NJ$5))</f>
        <v/>
      </c>
      <c r="G19" s="16" t="str">
        <f aca="false">IF(B19="","",E19-F19)</f>
        <v/>
      </c>
      <c r="H19" s="15" t="str">
        <f aca="false">IF(B19="","",MAX(0,D19-SUMPRODUCT((Urlaubsplan!$C20:$CQ20="U")*Urlaubsplan!$C$5:$CQ$5)-0.5*SUMPRODUCT((Urlaubsplan!$C20:$CQ20="H")*Urlaubsplan!$C$5:$CQ$5)))</f>
        <v/>
      </c>
      <c r="I19" s="17" t="str">
        <f aca="false">IF(B19="","",SUMPRODUCT((Urlaubsplan!$C20:$NJ20="K")*Urlaubsplan!$C$5:$NJ$5))</f>
        <v/>
      </c>
      <c r="J19" s="17" t="str">
        <f aca="false">IF(B19="","",SUMPRODUCT((Urlaubsplan!$C20:$NJ20="S")*Urlaubsplan!$C$5:$NJ$5))</f>
        <v/>
      </c>
      <c r="K19" s="18"/>
    </row>
    <row r="20" customFormat="false" ht="15" hidden="false" customHeight="false" outlineLevel="0" collapsed="false">
      <c r="A20" s="12" t="n">
        <v>12</v>
      </c>
      <c r="B20" s="13"/>
      <c r="C20" s="14"/>
      <c r="D20" s="14"/>
      <c r="E20" s="15" t="str">
        <f aca="false">IF(B20="","",C20+D20)</f>
        <v/>
      </c>
      <c r="F20" s="16" t="str">
        <f aca="false">IF(B20="","",SUMPRODUCT((Urlaubsplan!$C21:$NJ21="U")*Urlaubsplan!$C$5:$NJ$5)+0.5*SUMPRODUCT((Urlaubsplan!$C21:$NJ21="H")*Urlaubsplan!$C$5:$NJ$5))</f>
        <v/>
      </c>
      <c r="G20" s="16" t="str">
        <f aca="false">IF(B20="","",E20-F20)</f>
        <v/>
      </c>
      <c r="H20" s="15" t="str">
        <f aca="false">IF(B20="","",MAX(0,D20-SUMPRODUCT((Urlaubsplan!$C21:$CQ21="U")*Urlaubsplan!$C$5:$CQ$5)-0.5*SUMPRODUCT((Urlaubsplan!$C21:$CQ21="H")*Urlaubsplan!$C$5:$CQ$5)))</f>
        <v/>
      </c>
      <c r="I20" s="17" t="str">
        <f aca="false">IF(B20="","",SUMPRODUCT((Urlaubsplan!$C21:$NJ21="K")*Urlaubsplan!$C$5:$NJ$5))</f>
        <v/>
      </c>
      <c r="J20" s="17" t="str">
        <f aca="false">IF(B20="","",SUMPRODUCT((Urlaubsplan!$C21:$NJ21="S")*Urlaubsplan!$C$5:$NJ$5))</f>
        <v/>
      </c>
      <c r="K20" s="18"/>
    </row>
    <row r="21" customFormat="false" ht="15" hidden="false" customHeight="false" outlineLevel="0" collapsed="false">
      <c r="A21" s="12" t="n">
        <v>13</v>
      </c>
      <c r="B21" s="13"/>
      <c r="C21" s="14"/>
      <c r="D21" s="14"/>
      <c r="E21" s="15" t="str">
        <f aca="false">IF(B21="","",C21+D21)</f>
        <v/>
      </c>
      <c r="F21" s="16" t="str">
        <f aca="false">IF(B21="","",SUMPRODUCT((Urlaubsplan!$C22:$NJ22="U")*Urlaubsplan!$C$5:$NJ$5)+0.5*SUMPRODUCT((Urlaubsplan!$C22:$NJ22="H")*Urlaubsplan!$C$5:$NJ$5))</f>
        <v/>
      </c>
      <c r="G21" s="16" t="str">
        <f aca="false">IF(B21="","",E21-F21)</f>
        <v/>
      </c>
      <c r="H21" s="15" t="str">
        <f aca="false">IF(B21="","",MAX(0,D21-SUMPRODUCT((Urlaubsplan!$C22:$CQ22="U")*Urlaubsplan!$C$5:$CQ$5)-0.5*SUMPRODUCT((Urlaubsplan!$C22:$CQ22="H")*Urlaubsplan!$C$5:$CQ$5)))</f>
        <v/>
      </c>
      <c r="I21" s="17" t="str">
        <f aca="false">IF(B21="","",SUMPRODUCT((Urlaubsplan!$C22:$NJ22="K")*Urlaubsplan!$C$5:$NJ$5))</f>
        <v/>
      </c>
      <c r="J21" s="17" t="str">
        <f aca="false">IF(B21="","",SUMPRODUCT((Urlaubsplan!$C22:$NJ22="S")*Urlaubsplan!$C$5:$NJ$5))</f>
        <v/>
      </c>
      <c r="K21" s="18"/>
    </row>
    <row r="22" customFormat="false" ht="15" hidden="false" customHeight="false" outlineLevel="0" collapsed="false">
      <c r="A22" s="12" t="n">
        <v>14</v>
      </c>
      <c r="B22" s="13"/>
      <c r="C22" s="14"/>
      <c r="D22" s="14"/>
      <c r="E22" s="15" t="str">
        <f aca="false">IF(B22="","",C22+D22)</f>
        <v/>
      </c>
      <c r="F22" s="16" t="str">
        <f aca="false">IF(B22="","",SUMPRODUCT((Urlaubsplan!$C23:$NJ23="U")*Urlaubsplan!$C$5:$NJ$5)+0.5*SUMPRODUCT((Urlaubsplan!$C23:$NJ23="H")*Urlaubsplan!$C$5:$NJ$5))</f>
        <v/>
      </c>
      <c r="G22" s="16" t="str">
        <f aca="false">IF(B22="","",E22-F22)</f>
        <v/>
      </c>
      <c r="H22" s="15" t="str">
        <f aca="false">IF(B22="","",MAX(0,D22-SUMPRODUCT((Urlaubsplan!$C23:$CQ23="U")*Urlaubsplan!$C$5:$CQ$5)-0.5*SUMPRODUCT((Urlaubsplan!$C23:$CQ23="H")*Urlaubsplan!$C$5:$CQ$5)))</f>
        <v/>
      </c>
      <c r="I22" s="17" t="str">
        <f aca="false">IF(B22="","",SUMPRODUCT((Urlaubsplan!$C23:$NJ23="K")*Urlaubsplan!$C$5:$NJ$5))</f>
        <v/>
      </c>
      <c r="J22" s="17" t="str">
        <f aca="false">IF(B22="","",SUMPRODUCT((Urlaubsplan!$C23:$NJ23="S")*Urlaubsplan!$C$5:$NJ$5))</f>
        <v/>
      </c>
      <c r="K22" s="18"/>
    </row>
    <row r="23" customFormat="false" ht="15" hidden="false" customHeight="false" outlineLevel="0" collapsed="false">
      <c r="A23" s="12" t="n">
        <v>15</v>
      </c>
      <c r="B23" s="13"/>
      <c r="C23" s="14"/>
      <c r="D23" s="14"/>
      <c r="E23" s="15" t="str">
        <f aca="false">IF(B23="","",C23+D23)</f>
        <v/>
      </c>
      <c r="F23" s="16" t="str">
        <f aca="false">IF(B23="","",SUMPRODUCT((Urlaubsplan!$C24:$NJ24="U")*Urlaubsplan!$C$5:$NJ$5)+0.5*SUMPRODUCT((Urlaubsplan!$C24:$NJ24="H")*Urlaubsplan!$C$5:$NJ$5))</f>
        <v/>
      </c>
      <c r="G23" s="16" t="str">
        <f aca="false">IF(B23="","",E23-F23)</f>
        <v/>
      </c>
      <c r="H23" s="15" t="str">
        <f aca="false">IF(B23="","",MAX(0,D23-SUMPRODUCT((Urlaubsplan!$C24:$CQ24="U")*Urlaubsplan!$C$5:$CQ$5)-0.5*SUMPRODUCT((Urlaubsplan!$C24:$CQ24="H")*Urlaubsplan!$C$5:$CQ$5)))</f>
        <v/>
      </c>
      <c r="I23" s="17" t="str">
        <f aca="false">IF(B23="","",SUMPRODUCT((Urlaubsplan!$C24:$NJ24="K")*Urlaubsplan!$C$5:$NJ$5))</f>
        <v/>
      </c>
      <c r="J23" s="17" t="str">
        <f aca="false">IF(B23="","",SUMPRODUCT((Urlaubsplan!$C24:$NJ24="S")*Urlaubsplan!$C$5:$NJ$5))</f>
        <v/>
      </c>
      <c r="K23" s="18"/>
    </row>
    <row r="24" customFormat="false" ht="15" hidden="false" customHeight="false" outlineLevel="0" collapsed="false">
      <c r="A24" s="12" t="n">
        <v>16</v>
      </c>
      <c r="B24" s="13"/>
      <c r="C24" s="14"/>
      <c r="D24" s="14"/>
      <c r="E24" s="15" t="str">
        <f aca="false">IF(B24="","",C24+D24)</f>
        <v/>
      </c>
      <c r="F24" s="16" t="str">
        <f aca="false">IF(B24="","",SUMPRODUCT((Urlaubsplan!$C25:$NJ25="U")*Urlaubsplan!$C$5:$NJ$5)+0.5*SUMPRODUCT((Urlaubsplan!$C25:$NJ25="H")*Urlaubsplan!$C$5:$NJ$5))</f>
        <v/>
      </c>
      <c r="G24" s="16" t="str">
        <f aca="false">IF(B24="","",E24-F24)</f>
        <v/>
      </c>
      <c r="H24" s="15" t="str">
        <f aca="false">IF(B24="","",MAX(0,D24-SUMPRODUCT((Urlaubsplan!$C25:$CQ25="U")*Urlaubsplan!$C$5:$CQ$5)-0.5*SUMPRODUCT((Urlaubsplan!$C25:$CQ25="H")*Urlaubsplan!$C$5:$CQ$5)))</f>
        <v/>
      </c>
      <c r="I24" s="17" t="str">
        <f aca="false">IF(B24="","",SUMPRODUCT((Urlaubsplan!$C25:$NJ25="K")*Urlaubsplan!$C$5:$NJ$5))</f>
        <v/>
      </c>
      <c r="J24" s="17" t="str">
        <f aca="false">IF(B24="","",SUMPRODUCT((Urlaubsplan!$C25:$NJ25="S")*Urlaubsplan!$C$5:$NJ$5))</f>
        <v/>
      </c>
      <c r="K24" s="18"/>
    </row>
    <row r="25" customFormat="false" ht="15" hidden="false" customHeight="false" outlineLevel="0" collapsed="false">
      <c r="A25" s="12" t="n">
        <v>17</v>
      </c>
      <c r="B25" s="13"/>
      <c r="C25" s="14"/>
      <c r="D25" s="14"/>
      <c r="E25" s="15" t="str">
        <f aca="false">IF(B25="","",C25+D25)</f>
        <v/>
      </c>
      <c r="F25" s="16" t="str">
        <f aca="false">IF(B25="","",SUMPRODUCT((Urlaubsplan!$C26:$NJ26="U")*Urlaubsplan!$C$5:$NJ$5)+0.5*SUMPRODUCT((Urlaubsplan!$C26:$NJ26="H")*Urlaubsplan!$C$5:$NJ$5))</f>
        <v/>
      </c>
      <c r="G25" s="16" t="str">
        <f aca="false">IF(B25="","",E25-F25)</f>
        <v/>
      </c>
      <c r="H25" s="15" t="str">
        <f aca="false">IF(B25="","",MAX(0,D25-SUMPRODUCT((Urlaubsplan!$C26:$CQ26="U")*Urlaubsplan!$C$5:$CQ$5)-0.5*SUMPRODUCT((Urlaubsplan!$C26:$CQ26="H")*Urlaubsplan!$C$5:$CQ$5)))</f>
        <v/>
      </c>
      <c r="I25" s="17" t="str">
        <f aca="false">IF(B25="","",SUMPRODUCT((Urlaubsplan!$C26:$NJ26="K")*Urlaubsplan!$C$5:$NJ$5))</f>
        <v/>
      </c>
      <c r="J25" s="17" t="str">
        <f aca="false">IF(B25="","",SUMPRODUCT((Urlaubsplan!$C26:$NJ26="S")*Urlaubsplan!$C$5:$NJ$5))</f>
        <v/>
      </c>
      <c r="K25" s="18"/>
    </row>
    <row r="26" customFormat="false" ht="15" hidden="false" customHeight="false" outlineLevel="0" collapsed="false">
      <c r="A26" s="12" t="n">
        <v>18</v>
      </c>
      <c r="B26" s="13"/>
      <c r="C26" s="14"/>
      <c r="D26" s="14"/>
      <c r="E26" s="15" t="str">
        <f aca="false">IF(B26="","",C26+D26)</f>
        <v/>
      </c>
      <c r="F26" s="16" t="str">
        <f aca="false">IF(B26="","",SUMPRODUCT((Urlaubsplan!$C27:$NJ27="U")*Urlaubsplan!$C$5:$NJ$5)+0.5*SUMPRODUCT((Urlaubsplan!$C27:$NJ27="H")*Urlaubsplan!$C$5:$NJ$5))</f>
        <v/>
      </c>
      <c r="G26" s="16" t="str">
        <f aca="false">IF(B26="","",E26-F26)</f>
        <v/>
      </c>
      <c r="H26" s="15" t="str">
        <f aca="false">IF(B26="","",MAX(0,D26-SUMPRODUCT((Urlaubsplan!$C27:$CQ27="U")*Urlaubsplan!$C$5:$CQ$5)-0.5*SUMPRODUCT((Urlaubsplan!$C27:$CQ27="H")*Urlaubsplan!$C$5:$CQ$5)))</f>
        <v/>
      </c>
      <c r="I26" s="17" t="str">
        <f aca="false">IF(B26="","",SUMPRODUCT((Urlaubsplan!$C27:$NJ27="K")*Urlaubsplan!$C$5:$NJ$5))</f>
        <v/>
      </c>
      <c r="J26" s="17" t="str">
        <f aca="false">IF(B26="","",SUMPRODUCT((Urlaubsplan!$C27:$NJ27="S")*Urlaubsplan!$C$5:$NJ$5))</f>
        <v/>
      </c>
      <c r="K26" s="18"/>
    </row>
    <row r="27" customFormat="false" ht="15" hidden="false" customHeight="false" outlineLevel="0" collapsed="false">
      <c r="A27" s="12" t="n">
        <v>19</v>
      </c>
      <c r="B27" s="13"/>
      <c r="C27" s="14"/>
      <c r="D27" s="14"/>
      <c r="E27" s="15" t="str">
        <f aca="false">IF(B27="","",C27+D27)</f>
        <v/>
      </c>
      <c r="F27" s="16" t="str">
        <f aca="false">IF(B27="","",SUMPRODUCT((Urlaubsplan!$C28:$NJ28="U")*Urlaubsplan!$C$5:$NJ$5)+0.5*SUMPRODUCT((Urlaubsplan!$C28:$NJ28="H")*Urlaubsplan!$C$5:$NJ$5))</f>
        <v/>
      </c>
      <c r="G27" s="16" t="str">
        <f aca="false">IF(B27="","",E27-F27)</f>
        <v/>
      </c>
      <c r="H27" s="15" t="str">
        <f aca="false">IF(B27="","",MAX(0,D27-SUMPRODUCT((Urlaubsplan!$C28:$CQ28="U")*Urlaubsplan!$C$5:$CQ$5)-0.5*SUMPRODUCT((Urlaubsplan!$C28:$CQ28="H")*Urlaubsplan!$C$5:$CQ$5)))</f>
        <v/>
      </c>
      <c r="I27" s="17" t="str">
        <f aca="false">IF(B27="","",SUMPRODUCT((Urlaubsplan!$C28:$NJ28="K")*Urlaubsplan!$C$5:$NJ$5))</f>
        <v/>
      </c>
      <c r="J27" s="17" t="str">
        <f aca="false">IF(B27="","",SUMPRODUCT((Urlaubsplan!$C28:$NJ28="S")*Urlaubsplan!$C$5:$NJ$5))</f>
        <v/>
      </c>
      <c r="K27" s="18"/>
    </row>
    <row r="28" customFormat="false" ht="15" hidden="false" customHeight="false" outlineLevel="0" collapsed="false">
      <c r="A28" s="12" t="n">
        <v>20</v>
      </c>
      <c r="B28" s="13"/>
      <c r="C28" s="14"/>
      <c r="D28" s="14"/>
      <c r="E28" s="15" t="str">
        <f aca="false">IF(B28="","",C28+D28)</f>
        <v/>
      </c>
      <c r="F28" s="16" t="str">
        <f aca="false">IF(B28="","",SUMPRODUCT((Urlaubsplan!$C29:$NJ29="U")*Urlaubsplan!$C$5:$NJ$5)+0.5*SUMPRODUCT((Urlaubsplan!$C29:$NJ29="H")*Urlaubsplan!$C$5:$NJ$5))</f>
        <v/>
      </c>
      <c r="G28" s="16" t="str">
        <f aca="false">IF(B28="","",E28-F28)</f>
        <v/>
      </c>
      <c r="H28" s="15" t="str">
        <f aca="false">IF(B28="","",MAX(0,D28-SUMPRODUCT((Urlaubsplan!$C29:$CQ29="U")*Urlaubsplan!$C$5:$CQ$5)-0.5*SUMPRODUCT((Urlaubsplan!$C29:$CQ29="H")*Urlaubsplan!$C$5:$CQ$5)))</f>
        <v/>
      </c>
      <c r="I28" s="17" t="str">
        <f aca="false">IF(B28="","",SUMPRODUCT((Urlaubsplan!$C29:$NJ29="K")*Urlaubsplan!$C$5:$NJ$5))</f>
        <v/>
      </c>
      <c r="J28" s="17" t="str">
        <f aca="false">IF(B28="","",SUMPRODUCT((Urlaubsplan!$C29:$NJ29="S")*Urlaubsplan!$C$5:$NJ$5))</f>
        <v/>
      </c>
      <c r="K28" s="18"/>
    </row>
    <row r="29" customFormat="false" ht="15" hidden="false" customHeight="false" outlineLevel="0" collapsed="false">
      <c r="A29" s="22"/>
      <c r="B29" s="23" t="s">
        <v>53</v>
      </c>
      <c r="C29" s="24" t="n">
        <f aca="false">SUM(C9:C28)</f>
        <v>166</v>
      </c>
      <c r="D29" s="24" t="n">
        <f aca="false">SUM(D9:D28)</f>
        <v>14</v>
      </c>
      <c r="E29" s="24" t="n">
        <f aca="false">SUM(E9:E28)</f>
        <v>180</v>
      </c>
      <c r="F29" s="24" t="n">
        <f aca="false">SUM(F9:F28)</f>
        <v>68.5</v>
      </c>
      <c r="G29" s="24" t="n">
        <f aca="false">SUM(G9:G28)</f>
        <v>111.5</v>
      </c>
      <c r="H29" s="24" t="n">
        <f aca="false">SUM(H9:H28)</f>
        <v>4</v>
      </c>
      <c r="I29" s="25" t="n">
        <f aca="false">SUM(I9:I28)</f>
        <v>5</v>
      </c>
      <c r="J29" s="25" t="n">
        <f aca="false">SUM(J9:J28)</f>
        <v>1</v>
      </c>
      <c r="K29" s="22"/>
    </row>
    <row r="31" customFormat="false" ht="15" hidden="false" customHeight="false" outlineLevel="0" collapsed="false">
      <c r="A31" s="21" t="s">
        <v>54</v>
      </c>
    </row>
    <row r="32" customFormat="false" ht="15" hidden="false" customHeight="false" outlineLevel="0" collapsed="false">
      <c r="A32" s="21" t="s">
        <v>55</v>
      </c>
    </row>
    <row r="33" customFormat="false" ht="15" hidden="false" customHeight="false" outlineLevel="0" collapsed="false">
      <c r="A33" s="21" t="s">
        <v>56</v>
      </c>
    </row>
  </sheetData>
  <mergeCells count="2">
    <mergeCell ref="A5:B5"/>
    <mergeCell ref="A6:B6"/>
  </mergeCells>
  <conditionalFormatting sqref="G9:G28">
    <cfRule type="expression" priority="2" aboveAverage="0" equalAverage="0" bottom="0" percent="0" rank="0" text="" dxfId="0">
      <formula>AND(ISNUMBER(G9),G9&lt;0)</formula>
    </cfRule>
  </conditionalFormatting>
  <conditionalFormatting sqref="H9:H28">
    <cfRule type="expression" priority="3" aboveAverage="0" equalAverage="0" bottom="0" percent="0" rank="0" text="" dxfId="1">
      <formula>AND(ISNUMBER(H9),H9&gt;0)</formula>
    </cfRule>
  </conditionalFormatting>
  <dataValidations count="2">
    <dataValidation allowBlank="true" error="Bitte ja oder nein wählen." errorStyle="stop" operator="between" showDropDown="false" showErrorMessage="true" showInputMessage="false" sqref="C6" type="list">
      <formula1>"ja,nein"</formula1>
      <formula2>0</formula2>
    </dataValidation>
    <dataValidation allowBlank="false" error="Bitte ein Jahr wie 2027 eintragen." errorStyle="stop" operator="between" showDropDown="false" showErrorMessage="true" showInputMessage="false" sqref="C4" type="whole">
      <formula1>1900</formula1>
      <formula2>2200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Vorlage: personalthema.de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J32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6"/>
    <col collapsed="false" customWidth="true" hidden="false" outlineLevel="0" max="374" min="3" style="0" width="3.3"/>
  </cols>
  <sheetData>
    <row r="1" customFormat="false" ht="17.35" hidden="false" customHeight="false" outlineLevel="0" collapsed="false">
      <c r="A1" s="26" t="str">
        <f aca="false">"Urlaubsplaner "&amp;PlanJahr</f>
        <v>Urlaubsplaner 2027</v>
      </c>
    </row>
    <row r="2" customFormat="false" ht="15" hidden="false" customHeight="false" outlineLevel="0" collapsed="false">
      <c r="C2" s="27" t="s">
        <v>57</v>
      </c>
      <c r="AH2" s="27" t="s">
        <v>57</v>
      </c>
      <c r="BM2" s="27" t="s">
        <v>57</v>
      </c>
      <c r="CR2" s="27" t="s">
        <v>57</v>
      </c>
      <c r="DW2" s="27" t="s">
        <v>57</v>
      </c>
      <c r="FB2" s="27" t="s">
        <v>57</v>
      </c>
      <c r="GG2" s="27" t="s">
        <v>57</v>
      </c>
      <c r="HL2" s="27" t="s">
        <v>57</v>
      </c>
      <c r="IQ2" s="27" t="s">
        <v>57</v>
      </c>
      <c r="JV2" s="27" t="s">
        <v>57</v>
      </c>
      <c r="LA2" s="27" t="s">
        <v>57</v>
      </c>
      <c r="MF2" s="27" t="s">
        <v>57</v>
      </c>
    </row>
    <row r="3" customFormat="false" ht="15" hidden="true" customHeight="false" outlineLevel="0" collapsed="false">
      <c r="A3" s="27" t="s">
        <v>58</v>
      </c>
      <c r="C3" s="28" t="n">
        <f aca="false">DATE(PlanJahr,1,1)</f>
        <v>46388</v>
      </c>
      <c r="D3" s="28" t="n">
        <f aca="false">DATE(PlanJahr,1,2)</f>
        <v>46389</v>
      </c>
      <c r="E3" s="28" t="n">
        <f aca="false">DATE(PlanJahr,1,3)</f>
        <v>46390</v>
      </c>
      <c r="F3" s="28" t="n">
        <f aca="false">DATE(PlanJahr,1,4)</f>
        <v>46391</v>
      </c>
      <c r="G3" s="28" t="n">
        <f aca="false">DATE(PlanJahr,1,5)</f>
        <v>46392</v>
      </c>
      <c r="H3" s="28" t="n">
        <f aca="false">DATE(PlanJahr,1,6)</f>
        <v>46393</v>
      </c>
      <c r="I3" s="28" t="n">
        <f aca="false">DATE(PlanJahr,1,7)</f>
        <v>46394</v>
      </c>
      <c r="J3" s="28" t="n">
        <f aca="false">DATE(PlanJahr,1,8)</f>
        <v>46395</v>
      </c>
      <c r="K3" s="28" t="n">
        <f aca="false">DATE(PlanJahr,1,9)</f>
        <v>46396</v>
      </c>
      <c r="L3" s="28" t="n">
        <f aca="false">DATE(PlanJahr,1,10)</f>
        <v>46397</v>
      </c>
      <c r="M3" s="28" t="n">
        <f aca="false">DATE(PlanJahr,1,11)</f>
        <v>46398</v>
      </c>
      <c r="N3" s="28" t="n">
        <f aca="false">DATE(PlanJahr,1,12)</f>
        <v>46399</v>
      </c>
      <c r="O3" s="28" t="n">
        <f aca="false">DATE(PlanJahr,1,13)</f>
        <v>46400</v>
      </c>
      <c r="P3" s="28" t="n">
        <f aca="false">DATE(PlanJahr,1,14)</f>
        <v>46401</v>
      </c>
      <c r="Q3" s="28" t="n">
        <f aca="false">DATE(PlanJahr,1,15)</f>
        <v>46402</v>
      </c>
      <c r="R3" s="28" t="n">
        <f aca="false">DATE(PlanJahr,1,16)</f>
        <v>46403</v>
      </c>
      <c r="S3" s="28" t="n">
        <f aca="false">DATE(PlanJahr,1,17)</f>
        <v>46404</v>
      </c>
      <c r="T3" s="28" t="n">
        <f aca="false">DATE(PlanJahr,1,18)</f>
        <v>46405</v>
      </c>
      <c r="U3" s="28" t="n">
        <f aca="false">DATE(PlanJahr,1,19)</f>
        <v>46406</v>
      </c>
      <c r="V3" s="28" t="n">
        <f aca="false">DATE(PlanJahr,1,20)</f>
        <v>46407</v>
      </c>
      <c r="W3" s="28" t="n">
        <f aca="false">DATE(PlanJahr,1,21)</f>
        <v>46408</v>
      </c>
      <c r="X3" s="28" t="n">
        <f aca="false">DATE(PlanJahr,1,22)</f>
        <v>46409</v>
      </c>
      <c r="Y3" s="28" t="n">
        <f aca="false">DATE(PlanJahr,1,23)</f>
        <v>46410</v>
      </c>
      <c r="Z3" s="28" t="n">
        <f aca="false">DATE(PlanJahr,1,24)</f>
        <v>46411</v>
      </c>
      <c r="AA3" s="28" t="n">
        <f aca="false">DATE(PlanJahr,1,25)</f>
        <v>46412</v>
      </c>
      <c r="AB3" s="28" t="n">
        <f aca="false">DATE(PlanJahr,1,26)</f>
        <v>46413</v>
      </c>
      <c r="AC3" s="28" t="n">
        <f aca="false">DATE(PlanJahr,1,27)</f>
        <v>46414</v>
      </c>
      <c r="AD3" s="28" t="n">
        <f aca="false">DATE(PlanJahr,1,28)</f>
        <v>46415</v>
      </c>
      <c r="AE3" s="28" t="n">
        <f aca="false">IF(MONTH(DATE(PlanJahr,1,29))=1,DATE(PlanJahr,1,29),"")</f>
        <v>46416</v>
      </c>
      <c r="AF3" s="28" t="n">
        <f aca="false">IF(MONTH(DATE(PlanJahr,1,30))=1,DATE(PlanJahr,1,30),"")</f>
        <v>46417</v>
      </c>
      <c r="AG3" s="28" t="n">
        <f aca="false">IF(MONTH(DATE(PlanJahr,1,31))=1,DATE(PlanJahr,1,31),"")</f>
        <v>46418</v>
      </c>
      <c r="AH3" s="28" t="n">
        <f aca="false">DATE(PlanJahr,2,1)</f>
        <v>46419</v>
      </c>
      <c r="AI3" s="28" t="n">
        <f aca="false">DATE(PlanJahr,2,2)</f>
        <v>46420</v>
      </c>
      <c r="AJ3" s="28" t="n">
        <f aca="false">DATE(PlanJahr,2,3)</f>
        <v>46421</v>
      </c>
      <c r="AK3" s="28" t="n">
        <f aca="false">DATE(PlanJahr,2,4)</f>
        <v>46422</v>
      </c>
      <c r="AL3" s="28" t="n">
        <f aca="false">DATE(PlanJahr,2,5)</f>
        <v>46423</v>
      </c>
      <c r="AM3" s="28" t="n">
        <f aca="false">DATE(PlanJahr,2,6)</f>
        <v>46424</v>
      </c>
      <c r="AN3" s="28" t="n">
        <f aca="false">DATE(PlanJahr,2,7)</f>
        <v>46425</v>
      </c>
      <c r="AO3" s="28" t="n">
        <f aca="false">DATE(PlanJahr,2,8)</f>
        <v>46426</v>
      </c>
      <c r="AP3" s="28" t="n">
        <f aca="false">DATE(PlanJahr,2,9)</f>
        <v>46427</v>
      </c>
      <c r="AQ3" s="28" t="n">
        <f aca="false">DATE(PlanJahr,2,10)</f>
        <v>46428</v>
      </c>
      <c r="AR3" s="28" t="n">
        <f aca="false">DATE(PlanJahr,2,11)</f>
        <v>46429</v>
      </c>
      <c r="AS3" s="28" t="n">
        <f aca="false">DATE(PlanJahr,2,12)</f>
        <v>46430</v>
      </c>
      <c r="AT3" s="28" t="n">
        <f aca="false">DATE(PlanJahr,2,13)</f>
        <v>46431</v>
      </c>
      <c r="AU3" s="28" t="n">
        <f aca="false">DATE(PlanJahr,2,14)</f>
        <v>46432</v>
      </c>
      <c r="AV3" s="28" t="n">
        <f aca="false">DATE(PlanJahr,2,15)</f>
        <v>46433</v>
      </c>
      <c r="AW3" s="28" t="n">
        <f aca="false">DATE(PlanJahr,2,16)</f>
        <v>46434</v>
      </c>
      <c r="AX3" s="28" t="n">
        <f aca="false">DATE(PlanJahr,2,17)</f>
        <v>46435</v>
      </c>
      <c r="AY3" s="28" t="n">
        <f aca="false">DATE(PlanJahr,2,18)</f>
        <v>46436</v>
      </c>
      <c r="AZ3" s="28" t="n">
        <f aca="false">DATE(PlanJahr,2,19)</f>
        <v>46437</v>
      </c>
      <c r="BA3" s="28" t="n">
        <f aca="false">DATE(PlanJahr,2,20)</f>
        <v>46438</v>
      </c>
      <c r="BB3" s="28" t="n">
        <f aca="false">DATE(PlanJahr,2,21)</f>
        <v>46439</v>
      </c>
      <c r="BC3" s="28" t="n">
        <f aca="false">DATE(PlanJahr,2,22)</f>
        <v>46440</v>
      </c>
      <c r="BD3" s="28" t="n">
        <f aca="false">DATE(PlanJahr,2,23)</f>
        <v>46441</v>
      </c>
      <c r="BE3" s="28" t="n">
        <f aca="false">DATE(PlanJahr,2,24)</f>
        <v>46442</v>
      </c>
      <c r="BF3" s="28" t="n">
        <f aca="false">DATE(PlanJahr,2,25)</f>
        <v>46443</v>
      </c>
      <c r="BG3" s="28" t="n">
        <f aca="false">DATE(PlanJahr,2,26)</f>
        <v>46444</v>
      </c>
      <c r="BH3" s="28" t="n">
        <f aca="false">DATE(PlanJahr,2,27)</f>
        <v>46445</v>
      </c>
      <c r="BI3" s="28" t="n">
        <f aca="false">DATE(PlanJahr,2,28)</f>
        <v>46446</v>
      </c>
      <c r="BJ3" s="28" t="str">
        <f aca="false">IF(MONTH(DATE(PlanJahr,2,29))=2,DATE(PlanJahr,2,29),"")</f>
        <v/>
      </c>
      <c r="BK3" s="28" t="str">
        <f aca="false">IF(MONTH(DATE(PlanJahr,2,30))=2,DATE(PlanJahr,2,30),"")</f>
        <v/>
      </c>
      <c r="BL3" s="28" t="str">
        <f aca="false">IF(MONTH(DATE(PlanJahr,2,31))=2,DATE(PlanJahr,2,31),"")</f>
        <v/>
      </c>
      <c r="BM3" s="28" t="n">
        <f aca="false">DATE(PlanJahr,3,1)</f>
        <v>46447</v>
      </c>
      <c r="BN3" s="28" t="n">
        <f aca="false">DATE(PlanJahr,3,2)</f>
        <v>46448</v>
      </c>
      <c r="BO3" s="28" t="n">
        <f aca="false">DATE(PlanJahr,3,3)</f>
        <v>46449</v>
      </c>
      <c r="BP3" s="28" t="n">
        <f aca="false">DATE(PlanJahr,3,4)</f>
        <v>46450</v>
      </c>
      <c r="BQ3" s="28" t="n">
        <f aca="false">DATE(PlanJahr,3,5)</f>
        <v>46451</v>
      </c>
      <c r="BR3" s="28" t="n">
        <f aca="false">DATE(PlanJahr,3,6)</f>
        <v>46452</v>
      </c>
      <c r="BS3" s="28" t="n">
        <f aca="false">DATE(PlanJahr,3,7)</f>
        <v>46453</v>
      </c>
      <c r="BT3" s="28" t="n">
        <f aca="false">DATE(PlanJahr,3,8)</f>
        <v>46454</v>
      </c>
      <c r="BU3" s="28" t="n">
        <f aca="false">DATE(PlanJahr,3,9)</f>
        <v>46455</v>
      </c>
      <c r="BV3" s="28" t="n">
        <f aca="false">DATE(PlanJahr,3,10)</f>
        <v>46456</v>
      </c>
      <c r="BW3" s="28" t="n">
        <f aca="false">DATE(PlanJahr,3,11)</f>
        <v>46457</v>
      </c>
      <c r="BX3" s="28" t="n">
        <f aca="false">DATE(PlanJahr,3,12)</f>
        <v>46458</v>
      </c>
      <c r="BY3" s="28" t="n">
        <f aca="false">DATE(PlanJahr,3,13)</f>
        <v>46459</v>
      </c>
      <c r="BZ3" s="28" t="n">
        <f aca="false">DATE(PlanJahr,3,14)</f>
        <v>46460</v>
      </c>
      <c r="CA3" s="28" t="n">
        <f aca="false">DATE(PlanJahr,3,15)</f>
        <v>46461</v>
      </c>
      <c r="CB3" s="28" t="n">
        <f aca="false">DATE(PlanJahr,3,16)</f>
        <v>46462</v>
      </c>
      <c r="CC3" s="28" t="n">
        <f aca="false">DATE(PlanJahr,3,17)</f>
        <v>46463</v>
      </c>
      <c r="CD3" s="28" t="n">
        <f aca="false">DATE(PlanJahr,3,18)</f>
        <v>46464</v>
      </c>
      <c r="CE3" s="28" t="n">
        <f aca="false">DATE(PlanJahr,3,19)</f>
        <v>46465</v>
      </c>
      <c r="CF3" s="28" t="n">
        <f aca="false">DATE(PlanJahr,3,20)</f>
        <v>46466</v>
      </c>
      <c r="CG3" s="28" t="n">
        <f aca="false">DATE(PlanJahr,3,21)</f>
        <v>46467</v>
      </c>
      <c r="CH3" s="28" t="n">
        <f aca="false">DATE(PlanJahr,3,22)</f>
        <v>46468</v>
      </c>
      <c r="CI3" s="28" t="n">
        <f aca="false">DATE(PlanJahr,3,23)</f>
        <v>46469</v>
      </c>
      <c r="CJ3" s="28" t="n">
        <f aca="false">DATE(PlanJahr,3,24)</f>
        <v>46470</v>
      </c>
      <c r="CK3" s="28" t="n">
        <f aca="false">DATE(PlanJahr,3,25)</f>
        <v>46471</v>
      </c>
      <c r="CL3" s="28" t="n">
        <f aca="false">DATE(PlanJahr,3,26)</f>
        <v>46472</v>
      </c>
      <c r="CM3" s="28" t="n">
        <f aca="false">DATE(PlanJahr,3,27)</f>
        <v>46473</v>
      </c>
      <c r="CN3" s="28" t="n">
        <f aca="false">DATE(PlanJahr,3,28)</f>
        <v>46474</v>
      </c>
      <c r="CO3" s="28" t="n">
        <f aca="false">IF(MONTH(DATE(PlanJahr,3,29))=3,DATE(PlanJahr,3,29),"")</f>
        <v>46475</v>
      </c>
      <c r="CP3" s="28" t="n">
        <f aca="false">IF(MONTH(DATE(PlanJahr,3,30))=3,DATE(PlanJahr,3,30),"")</f>
        <v>46476</v>
      </c>
      <c r="CQ3" s="28" t="n">
        <f aca="false">IF(MONTH(DATE(PlanJahr,3,31))=3,DATE(PlanJahr,3,31),"")</f>
        <v>46477</v>
      </c>
      <c r="CR3" s="28" t="n">
        <f aca="false">DATE(PlanJahr,4,1)</f>
        <v>46478</v>
      </c>
      <c r="CS3" s="28" t="n">
        <f aca="false">DATE(PlanJahr,4,2)</f>
        <v>46479</v>
      </c>
      <c r="CT3" s="28" t="n">
        <f aca="false">DATE(PlanJahr,4,3)</f>
        <v>46480</v>
      </c>
      <c r="CU3" s="28" t="n">
        <f aca="false">DATE(PlanJahr,4,4)</f>
        <v>46481</v>
      </c>
      <c r="CV3" s="28" t="n">
        <f aca="false">DATE(PlanJahr,4,5)</f>
        <v>46482</v>
      </c>
      <c r="CW3" s="28" t="n">
        <f aca="false">DATE(PlanJahr,4,6)</f>
        <v>46483</v>
      </c>
      <c r="CX3" s="28" t="n">
        <f aca="false">DATE(PlanJahr,4,7)</f>
        <v>46484</v>
      </c>
      <c r="CY3" s="28" t="n">
        <f aca="false">DATE(PlanJahr,4,8)</f>
        <v>46485</v>
      </c>
      <c r="CZ3" s="28" t="n">
        <f aca="false">DATE(PlanJahr,4,9)</f>
        <v>46486</v>
      </c>
      <c r="DA3" s="28" t="n">
        <f aca="false">DATE(PlanJahr,4,10)</f>
        <v>46487</v>
      </c>
      <c r="DB3" s="28" t="n">
        <f aca="false">DATE(PlanJahr,4,11)</f>
        <v>46488</v>
      </c>
      <c r="DC3" s="28" t="n">
        <f aca="false">DATE(PlanJahr,4,12)</f>
        <v>46489</v>
      </c>
      <c r="DD3" s="28" t="n">
        <f aca="false">DATE(PlanJahr,4,13)</f>
        <v>46490</v>
      </c>
      <c r="DE3" s="28" t="n">
        <f aca="false">DATE(PlanJahr,4,14)</f>
        <v>46491</v>
      </c>
      <c r="DF3" s="28" t="n">
        <f aca="false">DATE(PlanJahr,4,15)</f>
        <v>46492</v>
      </c>
      <c r="DG3" s="28" t="n">
        <f aca="false">DATE(PlanJahr,4,16)</f>
        <v>46493</v>
      </c>
      <c r="DH3" s="28" t="n">
        <f aca="false">DATE(PlanJahr,4,17)</f>
        <v>46494</v>
      </c>
      <c r="DI3" s="28" t="n">
        <f aca="false">DATE(PlanJahr,4,18)</f>
        <v>46495</v>
      </c>
      <c r="DJ3" s="28" t="n">
        <f aca="false">DATE(PlanJahr,4,19)</f>
        <v>46496</v>
      </c>
      <c r="DK3" s="28" t="n">
        <f aca="false">DATE(PlanJahr,4,20)</f>
        <v>46497</v>
      </c>
      <c r="DL3" s="28" t="n">
        <f aca="false">DATE(PlanJahr,4,21)</f>
        <v>46498</v>
      </c>
      <c r="DM3" s="28" t="n">
        <f aca="false">DATE(PlanJahr,4,22)</f>
        <v>46499</v>
      </c>
      <c r="DN3" s="28" t="n">
        <f aca="false">DATE(PlanJahr,4,23)</f>
        <v>46500</v>
      </c>
      <c r="DO3" s="28" t="n">
        <f aca="false">DATE(PlanJahr,4,24)</f>
        <v>46501</v>
      </c>
      <c r="DP3" s="28" t="n">
        <f aca="false">DATE(PlanJahr,4,25)</f>
        <v>46502</v>
      </c>
      <c r="DQ3" s="28" t="n">
        <f aca="false">DATE(PlanJahr,4,26)</f>
        <v>46503</v>
      </c>
      <c r="DR3" s="28" t="n">
        <f aca="false">DATE(PlanJahr,4,27)</f>
        <v>46504</v>
      </c>
      <c r="DS3" s="28" t="n">
        <f aca="false">DATE(PlanJahr,4,28)</f>
        <v>46505</v>
      </c>
      <c r="DT3" s="28" t="n">
        <f aca="false">IF(MONTH(DATE(PlanJahr,4,29))=4,DATE(PlanJahr,4,29),"")</f>
        <v>46506</v>
      </c>
      <c r="DU3" s="28" t="n">
        <f aca="false">IF(MONTH(DATE(PlanJahr,4,30))=4,DATE(PlanJahr,4,30),"")</f>
        <v>46507</v>
      </c>
      <c r="DV3" s="28" t="str">
        <f aca="false">IF(MONTH(DATE(PlanJahr,4,31))=4,DATE(PlanJahr,4,31),"")</f>
        <v/>
      </c>
      <c r="DW3" s="28" t="n">
        <f aca="false">DATE(PlanJahr,5,1)</f>
        <v>46508</v>
      </c>
      <c r="DX3" s="28" t="n">
        <f aca="false">DATE(PlanJahr,5,2)</f>
        <v>46509</v>
      </c>
      <c r="DY3" s="28" t="n">
        <f aca="false">DATE(PlanJahr,5,3)</f>
        <v>46510</v>
      </c>
      <c r="DZ3" s="28" t="n">
        <f aca="false">DATE(PlanJahr,5,4)</f>
        <v>46511</v>
      </c>
      <c r="EA3" s="28" t="n">
        <f aca="false">DATE(PlanJahr,5,5)</f>
        <v>46512</v>
      </c>
      <c r="EB3" s="28" t="n">
        <f aca="false">DATE(PlanJahr,5,6)</f>
        <v>46513</v>
      </c>
      <c r="EC3" s="28" t="n">
        <f aca="false">DATE(PlanJahr,5,7)</f>
        <v>46514</v>
      </c>
      <c r="ED3" s="28" t="n">
        <f aca="false">DATE(PlanJahr,5,8)</f>
        <v>46515</v>
      </c>
      <c r="EE3" s="28" t="n">
        <f aca="false">DATE(PlanJahr,5,9)</f>
        <v>46516</v>
      </c>
      <c r="EF3" s="28" t="n">
        <f aca="false">DATE(PlanJahr,5,10)</f>
        <v>46517</v>
      </c>
      <c r="EG3" s="28" t="n">
        <f aca="false">DATE(PlanJahr,5,11)</f>
        <v>46518</v>
      </c>
      <c r="EH3" s="28" t="n">
        <f aca="false">DATE(PlanJahr,5,12)</f>
        <v>46519</v>
      </c>
      <c r="EI3" s="28" t="n">
        <f aca="false">DATE(PlanJahr,5,13)</f>
        <v>46520</v>
      </c>
      <c r="EJ3" s="28" t="n">
        <f aca="false">DATE(PlanJahr,5,14)</f>
        <v>46521</v>
      </c>
      <c r="EK3" s="28" t="n">
        <f aca="false">DATE(PlanJahr,5,15)</f>
        <v>46522</v>
      </c>
      <c r="EL3" s="28" t="n">
        <f aca="false">DATE(PlanJahr,5,16)</f>
        <v>46523</v>
      </c>
      <c r="EM3" s="28" t="n">
        <f aca="false">DATE(PlanJahr,5,17)</f>
        <v>46524</v>
      </c>
      <c r="EN3" s="28" t="n">
        <f aca="false">DATE(PlanJahr,5,18)</f>
        <v>46525</v>
      </c>
      <c r="EO3" s="28" t="n">
        <f aca="false">DATE(PlanJahr,5,19)</f>
        <v>46526</v>
      </c>
      <c r="EP3" s="28" t="n">
        <f aca="false">DATE(PlanJahr,5,20)</f>
        <v>46527</v>
      </c>
      <c r="EQ3" s="28" t="n">
        <f aca="false">DATE(PlanJahr,5,21)</f>
        <v>46528</v>
      </c>
      <c r="ER3" s="28" t="n">
        <f aca="false">DATE(PlanJahr,5,22)</f>
        <v>46529</v>
      </c>
      <c r="ES3" s="28" t="n">
        <f aca="false">DATE(PlanJahr,5,23)</f>
        <v>46530</v>
      </c>
      <c r="ET3" s="28" t="n">
        <f aca="false">DATE(PlanJahr,5,24)</f>
        <v>46531</v>
      </c>
      <c r="EU3" s="28" t="n">
        <f aca="false">DATE(PlanJahr,5,25)</f>
        <v>46532</v>
      </c>
      <c r="EV3" s="28" t="n">
        <f aca="false">DATE(PlanJahr,5,26)</f>
        <v>46533</v>
      </c>
      <c r="EW3" s="28" t="n">
        <f aca="false">DATE(PlanJahr,5,27)</f>
        <v>46534</v>
      </c>
      <c r="EX3" s="28" t="n">
        <f aca="false">DATE(PlanJahr,5,28)</f>
        <v>46535</v>
      </c>
      <c r="EY3" s="28" t="n">
        <f aca="false">IF(MONTH(DATE(PlanJahr,5,29))=5,DATE(PlanJahr,5,29),"")</f>
        <v>46536</v>
      </c>
      <c r="EZ3" s="28" t="n">
        <f aca="false">IF(MONTH(DATE(PlanJahr,5,30))=5,DATE(PlanJahr,5,30),"")</f>
        <v>46537</v>
      </c>
      <c r="FA3" s="28" t="n">
        <f aca="false">IF(MONTH(DATE(PlanJahr,5,31))=5,DATE(PlanJahr,5,31),"")</f>
        <v>46538</v>
      </c>
      <c r="FB3" s="28" t="n">
        <f aca="false">DATE(PlanJahr,6,1)</f>
        <v>46539</v>
      </c>
      <c r="FC3" s="28" t="n">
        <f aca="false">DATE(PlanJahr,6,2)</f>
        <v>46540</v>
      </c>
      <c r="FD3" s="28" t="n">
        <f aca="false">DATE(PlanJahr,6,3)</f>
        <v>46541</v>
      </c>
      <c r="FE3" s="28" t="n">
        <f aca="false">DATE(PlanJahr,6,4)</f>
        <v>46542</v>
      </c>
      <c r="FF3" s="28" t="n">
        <f aca="false">DATE(PlanJahr,6,5)</f>
        <v>46543</v>
      </c>
      <c r="FG3" s="28" t="n">
        <f aca="false">DATE(PlanJahr,6,6)</f>
        <v>46544</v>
      </c>
      <c r="FH3" s="28" t="n">
        <f aca="false">DATE(PlanJahr,6,7)</f>
        <v>46545</v>
      </c>
      <c r="FI3" s="28" t="n">
        <f aca="false">DATE(PlanJahr,6,8)</f>
        <v>46546</v>
      </c>
      <c r="FJ3" s="28" t="n">
        <f aca="false">DATE(PlanJahr,6,9)</f>
        <v>46547</v>
      </c>
      <c r="FK3" s="28" t="n">
        <f aca="false">DATE(PlanJahr,6,10)</f>
        <v>46548</v>
      </c>
      <c r="FL3" s="28" t="n">
        <f aca="false">DATE(PlanJahr,6,11)</f>
        <v>46549</v>
      </c>
      <c r="FM3" s="28" t="n">
        <f aca="false">DATE(PlanJahr,6,12)</f>
        <v>46550</v>
      </c>
      <c r="FN3" s="28" t="n">
        <f aca="false">DATE(PlanJahr,6,13)</f>
        <v>46551</v>
      </c>
      <c r="FO3" s="28" t="n">
        <f aca="false">DATE(PlanJahr,6,14)</f>
        <v>46552</v>
      </c>
      <c r="FP3" s="28" t="n">
        <f aca="false">DATE(PlanJahr,6,15)</f>
        <v>46553</v>
      </c>
      <c r="FQ3" s="28" t="n">
        <f aca="false">DATE(PlanJahr,6,16)</f>
        <v>46554</v>
      </c>
      <c r="FR3" s="28" t="n">
        <f aca="false">DATE(PlanJahr,6,17)</f>
        <v>46555</v>
      </c>
      <c r="FS3" s="28" t="n">
        <f aca="false">DATE(PlanJahr,6,18)</f>
        <v>46556</v>
      </c>
      <c r="FT3" s="28" t="n">
        <f aca="false">DATE(PlanJahr,6,19)</f>
        <v>46557</v>
      </c>
      <c r="FU3" s="28" t="n">
        <f aca="false">DATE(PlanJahr,6,20)</f>
        <v>46558</v>
      </c>
      <c r="FV3" s="28" t="n">
        <f aca="false">DATE(PlanJahr,6,21)</f>
        <v>46559</v>
      </c>
      <c r="FW3" s="28" t="n">
        <f aca="false">DATE(PlanJahr,6,22)</f>
        <v>46560</v>
      </c>
      <c r="FX3" s="28" t="n">
        <f aca="false">DATE(PlanJahr,6,23)</f>
        <v>46561</v>
      </c>
      <c r="FY3" s="28" t="n">
        <f aca="false">DATE(PlanJahr,6,24)</f>
        <v>46562</v>
      </c>
      <c r="FZ3" s="28" t="n">
        <f aca="false">DATE(PlanJahr,6,25)</f>
        <v>46563</v>
      </c>
      <c r="GA3" s="28" t="n">
        <f aca="false">DATE(PlanJahr,6,26)</f>
        <v>46564</v>
      </c>
      <c r="GB3" s="28" t="n">
        <f aca="false">DATE(PlanJahr,6,27)</f>
        <v>46565</v>
      </c>
      <c r="GC3" s="28" t="n">
        <f aca="false">DATE(PlanJahr,6,28)</f>
        <v>46566</v>
      </c>
      <c r="GD3" s="28" t="n">
        <f aca="false">IF(MONTH(DATE(PlanJahr,6,29))=6,DATE(PlanJahr,6,29),"")</f>
        <v>46567</v>
      </c>
      <c r="GE3" s="28" t="n">
        <f aca="false">IF(MONTH(DATE(PlanJahr,6,30))=6,DATE(PlanJahr,6,30),"")</f>
        <v>46568</v>
      </c>
      <c r="GF3" s="28" t="str">
        <f aca="false">IF(MONTH(DATE(PlanJahr,6,31))=6,DATE(PlanJahr,6,31),"")</f>
        <v/>
      </c>
      <c r="GG3" s="28" t="n">
        <f aca="false">DATE(PlanJahr,7,1)</f>
        <v>46569</v>
      </c>
      <c r="GH3" s="28" t="n">
        <f aca="false">DATE(PlanJahr,7,2)</f>
        <v>46570</v>
      </c>
      <c r="GI3" s="28" t="n">
        <f aca="false">DATE(PlanJahr,7,3)</f>
        <v>46571</v>
      </c>
      <c r="GJ3" s="28" t="n">
        <f aca="false">DATE(PlanJahr,7,4)</f>
        <v>46572</v>
      </c>
      <c r="GK3" s="28" t="n">
        <f aca="false">DATE(PlanJahr,7,5)</f>
        <v>46573</v>
      </c>
      <c r="GL3" s="28" t="n">
        <f aca="false">DATE(PlanJahr,7,6)</f>
        <v>46574</v>
      </c>
      <c r="GM3" s="28" t="n">
        <f aca="false">DATE(PlanJahr,7,7)</f>
        <v>46575</v>
      </c>
      <c r="GN3" s="28" t="n">
        <f aca="false">DATE(PlanJahr,7,8)</f>
        <v>46576</v>
      </c>
      <c r="GO3" s="28" t="n">
        <f aca="false">DATE(PlanJahr,7,9)</f>
        <v>46577</v>
      </c>
      <c r="GP3" s="28" t="n">
        <f aca="false">DATE(PlanJahr,7,10)</f>
        <v>46578</v>
      </c>
      <c r="GQ3" s="28" t="n">
        <f aca="false">DATE(PlanJahr,7,11)</f>
        <v>46579</v>
      </c>
      <c r="GR3" s="28" t="n">
        <f aca="false">DATE(PlanJahr,7,12)</f>
        <v>46580</v>
      </c>
      <c r="GS3" s="28" t="n">
        <f aca="false">DATE(PlanJahr,7,13)</f>
        <v>46581</v>
      </c>
      <c r="GT3" s="28" t="n">
        <f aca="false">DATE(PlanJahr,7,14)</f>
        <v>46582</v>
      </c>
      <c r="GU3" s="28" t="n">
        <f aca="false">DATE(PlanJahr,7,15)</f>
        <v>46583</v>
      </c>
      <c r="GV3" s="28" t="n">
        <f aca="false">DATE(PlanJahr,7,16)</f>
        <v>46584</v>
      </c>
      <c r="GW3" s="28" t="n">
        <f aca="false">DATE(PlanJahr,7,17)</f>
        <v>46585</v>
      </c>
      <c r="GX3" s="28" t="n">
        <f aca="false">DATE(PlanJahr,7,18)</f>
        <v>46586</v>
      </c>
      <c r="GY3" s="28" t="n">
        <f aca="false">DATE(PlanJahr,7,19)</f>
        <v>46587</v>
      </c>
      <c r="GZ3" s="28" t="n">
        <f aca="false">DATE(PlanJahr,7,20)</f>
        <v>46588</v>
      </c>
      <c r="HA3" s="28" t="n">
        <f aca="false">DATE(PlanJahr,7,21)</f>
        <v>46589</v>
      </c>
      <c r="HB3" s="28" t="n">
        <f aca="false">DATE(PlanJahr,7,22)</f>
        <v>46590</v>
      </c>
      <c r="HC3" s="28" t="n">
        <f aca="false">DATE(PlanJahr,7,23)</f>
        <v>46591</v>
      </c>
      <c r="HD3" s="28" t="n">
        <f aca="false">DATE(PlanJahr,7,24)</f>
        <v>46592</v>
      </c>
      <c r="HE3" s="28" t="n">
        <f aca="false">DATE(PlanJahr,7,25)</f>
        <v>46593</v>
      </c>
      <c r="HF3" s="28" t="n">
        <f aca="false">DATE(PlanJahr,7,26)</f>
        <v>46594</v>
      </c>
      <c r="HG3" s="28" t="n">
        <f aca="false">DATE(PlanJahr,7,27)</f>
        <v>46595</v>
      </c>
      <c r="HH3" s="28" t="n">
        <f aca="false">DATE(PlanJahr,7,28)</f>
        <v>46596</v>
      </c>
      <c r="HI3" s="28" t="n">
        <f aca="false">IF(MONTH(DATE(PlanJahr,7,29))=7,DATE(PlanJahr,7,29),"")</f>
        <v>46597</v>
      </c>
      <c r="HJ3" s="28" t="n">
        <f aca="false">IF(MONTH(DATE(PlanJahr,7,30))=7,DATE(PlanJahr,7,30),"")</f>
        <v>46598</v>
      </c>
      <c r="HK3" s="28" t="n">
        <f aca="false">IF(MONTH(DATE(PlanJahr,7,31))=7,DATE(PlanJahr,7,31),"")</f>
        <v>46599</v>
      </c>
      <c r="HL3" s="28" t="n">
        <f aca="false">DATE(PlanJahr,8,1)</f>
        <v>46600</v>
      </c>
      <c r="HM3" s="28" t="n">
        <f aca="false">DATE(PlanJahr,8,2)</f>
        <v>46601</v>
      </c>
      <c r="HN3" s="28" t="n">
        <f aca="false">DATE(PlanJahr,8,3)</f>
        <v>46602</v>
      </c>
      <c r="HO3" s="28" t="n">
        <f aca="false">DATE(PlanJahr,8,4)</f>
        <v>46603</v>
      </c>
      <c r="HP3" s="28" t="n">
        <f aca="false">DATE(PlanJahr,8,5)</f>
        <v>46604</v>
      </c>
      <c r="HQ3" s="28" t="n">
        <f aca="false">DATE(PlanJahr,8,6)</f>
        <v>46605</v>
      </c>
      <c r="HR3" s="28" t="n">
        <f aca="false">DATE(PlanJahr,8,7)</f>
        <v>46606</v>
      </c>
      <c r="HS3" s="28" t="n">
        <f aca="false">DATE(PlanJahr,8,8)</f>
        <v>46607</v>
      </c>
      <c r="HT3" s="28" t="n">
        <f aca="false">DATE(PlanJahr,8,9)</f>
        <v>46608</v>
      </c>
      <c r="HU3" s="28" t="n">
        <f aca="false">DATE(PlanJahr,8,10)</f>
        <v>46609</v>
      </c>
      <c r="HV3" s="28" t="n">
        <f aca="false">DATE(PlanJahr,8,11)</f>
        <v>46610</v>
      </c>
      <c r="HW3" s="28" t="n">
        <f aca="false">DATE(PlanJahr,8,12)</f>
        <v>46611</v>
      </c>
      <c r="HX3" s="28" t="n">
        <f aca="false">DATE(PlanJahr,8,13)</f>
        <v>46612</v>
      </c>
      <c r="HY3" s="28" t="n">
        <f aca="false">DATE(PlanJahr,8,14)</f>
        <v>46613</v>
      </c>
      <c r="HZ3" s="28" t="n">
        <f aca="false">DATE(PlanJahr,8,15)</f>
        <v>46614</v>
      </c>
      <c r="IA3" s="28" t="n">
        <f aca="false">DATE(PlanJahr,8,16)</f>
        <v>46615</v>
      </c>
      <c r="IB3" s="28" t="n">
        <f aca="false">DATE(PlanJahr,8,17)</f>
        <v>46616</v>
      </c>
      <c r="IC3" s="28" t="n">
        <f aca="false">DATE(PlanJahr,8,18)</f>
        <v>46617</v>
      </c>
      <c r="ID3" s="28" t="n">
        <f aca="false">DATE(PlanJahr,8,19)</f>
        <v>46618</v>
      </c>
      <c r="IE3" s="28" t="n">
        <f aca="false">DATE(PlanJahr,8,20)</f>
        <v>46619</v>
      </c>
      <c r="IF3" s="28" t="n">
        <f aca="false">DATE(PlanJahr,8,21)</f>
        <v>46620</v>
      </c>
      <c r="IG3" s="28" t="n">
        <f aca="false">DATE(PlanJahr,8,22)</f>
        <v>46621</v>
      </c>
      <c r="IH3" s="28" t="n">
        <f aca="false">DATE(PlanJahr,8,23)</f>
        <v>46622</v>
      </c>
      <c r="II3" s="28" t="n">
        <f aca="false">DATE(PlanJahr,8,24)</f>
        <v>46623</v>
      </c>
      <c r="IJ3" s="28" t="n">
        <f aca="false">DATE(PlanJahr,8,25)</f>
        <v>46624</v>
      </c>
      <c r="IK3" s="28" t="n">
        <f aca="false">DATE(PlanJahr,8,26)</f>
        <v>46625</v>
      </c>
      <c r="IL3" s="28" t="n">
        <f aca="false">DATE(PlanJahr,8,27)</f>
        <v>46626</v>
      </c>
      <c r="IM3" s="28" t="n">
        <f aca="false">DATE(PlanJahr,8,28)</f>
        <v>46627</v>
      </c>
      <c r="IN3" s="28" t="n">
        <f aca="false">IF(MONTH(DATE(PlanJahr,8,29))=8,DATE(PlanJahr,8,29),"")</f>
        <v>46628</v>
      </c>
      <c r="IO3" s="28" t="n">
        <f aca="false">IF(MONTH(DATE(PlanJahr,8,30))=8,DATE(PlanJahr,8,30),"")</f>
        <v>46629</v>
      </c>
      <c r="IP3" s="28" t="n">
        <f aca="false">IF(MONTH(DATE(PlanJahr,8,31))=8,DATE(PlanJahr,8,31),"")</f>
        <v>46630</v>
      </c>
      <c r="IQ3" s="28" t="n">
        <f aca="false">DATE(PlanJahr,9,1)</f>
        <v>46631</v>
      </c>
      <c r="IR3" s="28" t="n">
        <f aca="false">DATE(PlanJahr,9,2)</f>
        <v>46632</v>
      </c>
      <c r="IS3" s="28" t="n">
        <f aca="false">DATE(PlanJahr,9,3)</f>
        <v>46633</v>
      </c>
      <c r="IT3" s="28" t="n">
        <f aca="false">DATE(PlanJahr,9,4)</f>
        <v>46634</v>
      </c>
      <c r="IU3" s="28" t="n">
        <f aca="false">DATE(PlanJahr,9,5)</f>
        <v>46635</v>
      </c>
      <c r="IV3" s="28" t="n">
        <f aca="false">DATE(PlanJahr,9,6)</f>
        <v>46636</v>
      </c>
      <c r="IW3" s="28" t="n">
        <f aca="false">DATE(PlanJahr,9,7)</f>
        <v>46637</v>
      </c>
      <c r="IX3" s="28" t="n">
        <f aca="false">DATE(PlanJahr,9,8)</f>
        <v>46638</v>
      </c>
      <c r="IY3" s="28" t="n">
        <f aca="false">DATE(PlanJahr,9,9)</f>
        <v>46639</v>
      </c>
      <c r="IZ3" s="28" t="n">
        <f aca="false">DATE(PlanJahr,9,10)</f>
        <v>46640</v>
      </c>
      <c r="JA3" s="28" t="n">
        <f aca="false">DATE(PlanJahr,9,11)</f>
        <v>46641</v>
      </c>
      <c r="JB3" s="28" t="n">
        <f aca="false">DATE(PlanJahr,9,12)</f>
        <v>46642</v>
      </c>
      <c r="JC3" s="28" t="n">
        <f aca="false">DATE(PlanJahr,9,13)</f>
        <v>46643</v>
      </c>
      <c r="JD3" s="28" t="n">
        <f aca="false">DATE(PlanJahr,9,14)</f>
        <v>46644</v>
      </c>
      <c r="JE3" s="28" t="n">
        <f aca="false">DATE(PlanJahr,9,15)</f>
        <v>46645</v>
      </c>
      <c r="JF3" s="28" t="n">
        <f aca="false">DATE(PlanJahr,9,16)</f>
        <v>46646</v>
      </c>
      <c r="JG3" s="28" t="n">
        <f aca="false">DATE(PlanJahr,9,17)</f>
        <v>46647</v>
      </c>
      <c r="JH3" s="28" t="n">
        <f aca="false">DATE(PlanJahr,9,18)</f>
        <v>46648</v>
      </c>
      <c r="JI3" s="28" t="n">
        <f aca="false">DATE(PlanJahr,9,19)</f>
        <v>46649</v>
      </c>
      <c r="JJ3" s="28" t="n">
        <f aca="false">DATE(PlanJahr,9,20)</f>
        <v>46650</v>
      </c>
      <c r="JK3" s="28" t="n">
        <f aca="false">DATE(PlanJahr,9,21)</f>
        <v>46651</v>
      </c>
      <c r="JL3" s="28" t="n">
        <f aca="false">DATE(PlanJahr,9,22)</f>
        <v>46652</v>
      </c>
      <c r="JM3" s="28" t="n">
        <f aca="false">DATE(PlanJahr,9,23)</f>
        <v>46653</v>
      </c>
      <c r="JN3" s="28" t="n">
        <f aca="false">DATE(PlanJahr,9,24)</f>
        <v>46654</v>
      </c>
      <c r="JO3" s="28" t="n">
        <f aca="false">DATE(PlanJahr,9,25)</f>
        <v>46655</v>
      </c>
      <c r="JP3" s="28" t="n">
        <f aca="false">DATE(PlanJahr,9,26)</f>
        <v>46656</v>
      </c>
      <c r="JQ3" s="28" t="n">
        <f aca="false">DATE(PlanJahr,9,27)</f>
        <v>46657</v>
      </c>
      <c r="JR3" s="28" t="n">
        <f aca="false">DATE(PlanJahr,9,28)</f>
        <v>46658</v>
      </c>
      <c r="JS3" s="28" t="n">
        <f aca="false">IF(MONTH(DATE(PlanJahr,9,29))=9,DATE(PlanJahr,9,29),"")</f>
        <v>46659</v>
      </c>
      <c r="JT3" s="28" t="n">
        <f aca="false">IF(MONTH(DATE(PlanJahr,9,30))=9,DATE(PlanJahr,9,30),"")</f>
        <v>46660</v>
      </c>
      <c r="JU3" s="28" t="str">
        <f aca="false">IF(MONTH(DATE(PlanJahr,9,31))=9,DATE(PlanJahr,9,31),"")</f>
        <v/>
      </c>
      <c r="JV3" s="28" t="n">
        <f aca="false">DATE(PlanJahr,10,1)</f>
        <v>46661</v>
      </c>
      <c r="JW3" s="28" t="n">
        <f aca="false">DATE(PlanJahr,10,2)</f>
        <v>46662</v>
      </c>
      <c r="JX3" s="28" t="n">
        <f aca="false">DATE(PlanJahr,10,3)</f>
        <v>46663</v>
      </c>
      <c r="JY3" s="28" t="n">
        <f aca="false">DATE(PlanJahr,10,4)</f>
        <v>46664</v>
      </c>
      <c r="JZ3" s="28" t="n">
        <f aca="false">DATE(PlanJahr,10,5)</f>
        <v>46665</v>
      </c>
      <c r="KA3" s="28" t="n">
        <f aca="false">DATE(PlanJahr,10,6)</f>
        <v>46666</v>
      </c>
      <c r="KB3" s="28" t="n">
        <f aca="false">DATE(PlanJahr,10,7)</f>
        <v>46667</v>
      </c>
      <c r="KC3" s="28" t="n">
        <f aca="false">DATE(PlanJahr,10,8)</f>
        <v>46668</v>
      </c>
      <c r="KD3" s="28" t="n">
        <f aca="false">DATE(PlanJahr,10,9)</f>
        <v>46669</v>
      </c>
      <c r="KE3" s="28" t="n">
        <f aca="false">DATE(PlanJahr,10,10)</f>
        <v>46670</v>
      </c>
      <c r="KF3" s="28" t="n">
        <f aca="false">DATE(PlanJahr,10,11)</f>
        <v>46671</v>
      </c>
      <c r="KG3" s="28" t="n">
        <f aca="false">DATE(PlanJahr,10,12)</f>
        <v>46672</v>
      </c>
      <c r="KH3" s="28" t="n">
        <f aca="false">DATE(PlanJahr,10,13)</f>
        <v>46673</v>
      </c>
      <c r="KI3" s="28" t="n">
        <f aca="false">DATE(PlanJahr,10,14)</f>
        <v>46674</v>
      </c>
      <c r="KJ3" s="28" t="n">
        <f aca="false">DATE(PlanJahr,10,15)</f>
        <v>46675</v>
      </c>
      <c r="KK3" s="28" t="n">
        <f aca="false">DATE(PlanJahr,10,16)</f>
        <v>46676</v>
      </c>
      <c r="KL3" s="28" t="n">
        <f aca="false">DATE(PlanJahr,10,17)</f>
        <v>46677</v>
      </c>
      <c r="KM3" s="28" t="n">
        <f aca="false">DATE(PlanJahr,10,18)</f>
        <v>46678</v>
      </c>
      <c r="KN3" s="28" t="n">
        <f aca="false">DATE(PlanJahr,10,19)</f>
        <v>46679</v>
      </c>
      <c r="KO3" s="28" t="n">
        <f aca="false">DATE(PlanJahr,10,20)</f>
        <v>46680</v>
      </c>
      <c r="KP3" s="28" t="n">
        <f aca="false">DATE(PlanJahr,10,21)</f>
        <v>46681</v>
      </c>
      <c r="KQ3" s="28" t="n">
        <f aca="false">DATE(PlanJahr,10,22)</f>
        <v>46682</v>
      </c>
      <c r="KR3" s="28" t="n">
        <f aca="false">DATE(PlanJahr,10,23)</f>
        <v>46683</v>
      </c>
      <c r="KS3" s="28" t="n">
        <f aca="false">DATE(PlanJahr,10,24)</f>
        <v>46684</v>
      </c>
      <c r="KT3" s="28" t="n">
        <f aca="false">DATE(PlanJahr,10,25)</f>
        <v>46685</v>
      </c>
      <c r="KU3" s="28" t="n">
        <f aca="false">DATE(PlanJahr,10,26)</f>
        <v>46686</v>
      </c>
      <c r="KV3" s="28" t="n">
        <f aca="false">DATE(PlanJahr,10,27)</f>
        <v>46687</v>
      </c>
      <c r="KW3" s="28" t="n">
        <f aca="false">DATE(PlanJahr,10,28)</f>
        <v>46688</v>
      </c>
      <c r="KX3" s="28" t="n">
        <f aca="false">IF(MONTH(DATE(PlanJahr,10,29))=10,DATE(PlanJahr,10,29),"")</f>
        <v>46689</v>
      </c>
      <c r="KY3" s="28" t="n">
        <f aca="false">IF(MONTH(DATE(PlanJahr,10,30))=10,DATE(PlanJahr,10,30),"")</f>
        <v>46690</v>
      </c>
      <c r="KZ3" s="28" t="n">
        <f aca="false">IF(MONTH(DATE(PlanJahr,10,31))=10,DATE(PlanJahr,10,31),"")</f>
        <v>46691</v>
      </c>
      <c r="LA3" s="28" t="n">
        <f aca="false">DATE(PlanJahr,11,1)</f>
        <v>46692</v>
      </c>
      <c r="LB3" s="28" t="n">
        <f aca="false">DATE(PlanJahr,11,2)</f>
        <v>46693</v>
      </c>
      <c r="LC3" s="28" t="n">
        <f aca="false">DATE(PlanJahr,11,3)</f>
        <v>46694</v>
      </c>
      <c r="LD3" s="28" t="n">
        <f aca="false">DATE(PlanJahr,11,4)</f>
        <v>46695</v>
      </c>
      <c r="LE3" s="28" t="n">
        <f aca="false">DATE(PlanJahr,11,5)</f>
        <v>46696</v>
      </c>
      <c r="LF3" s="28" t="n">
        <f aca="false">DATE(PlanJahr,11,6)</f>
        <v>46697</v>
      </c>
      <c r="LG3" s="28" t="n">
        <f aca="false">DATE(PlanJahr,11,7)</f>
        <v>46698</v>
      </c>
      <c r="LH3" s="28" t="n">
        <f aca="false">DATE(PlanJahr,11,8)</f>
        <v>46699</v>
      </c>
      <c r="LI3" s="28" t="n">
        <f aca="false">DATE(PlanJahr,11,9)</f>
        <v>46700</v>
      </c>
      <c r="LJ3" s="28" t="n">
        <f aca="false">DATE(PlanJahr,11,10)</f>
        <v>46701</v>
      </c>
      <c r="LK3" s="28" t="n">
        <f aca="false">DATE(PlanJahr,11,11)</f>
        <v>46702</v>
      </c>
      <c r="LL3" s="28" t="n">
        <f aca="false">DATE(PlanJahr,11,12)</f>
        <v>46703</v>
      </c>
      <c r="LM3" s="28" t="n">
        <f aca="false">DATE(PlanJahr,11,13)</f>
        <v>46704</v>
      </c>
      <c r="LN3" s="28" t="n">
        <f aca="false">DATE(PlanJahr,11,14)</f>
        <v>46705</v>
      </c>
      <c r="LO3" s="28" t="n">
        <f aca="false">DATE(PlanJahr,11,15)</f>
        <v>46706</v>
      </c>
      <c r="LP3" s="28" t="n">
        <f aca="false">DATE(PlanJahr,11,16)</f>
        <v>46707</v>
      </c>
      <c r="LQ3" s="28" t="n">
        <f aca="false">DATE(PlanJahr,11,17)</f>
        <v>46708</v>
      </c>
      <c r="LR3" s="28" t="n">
        <f aca="false">DATE(PlanJahr,11,18)</f>
        <v>46709</v>
      </c>
      <c r="LS3" s="28" t="n">
        <f aca="false">DATE(PlanJahr,11,19)</f>
        <v>46710</v>
      </c>
      <c r="LT3" s="28" t="n">
        <f aca="false">DATE(PlanJahr,11,20)</f>
        <v>46711</v>
      </c>
      <c r="LU3" s="28" t="n">
        <f aca="false">DATE(PlanJahr,11,21)</f>
        <v>46712</v>
      </c>
      <c r="LV3" s="28" t="n">
        <f aca="false">DATE(PlanJahr,11,22)</f>
        <v>46713</v>
      </c>
      <c r="LW3" s="28" t="n">
        <f aca="false">DATE(PlanJahr,11,23)</f>
        <v>46714</v>
      </c>
      <c r="LX3" s="28" t="n">
        <f aca="false">DATE(PlanJahr,11,24)</f>
        <v>46715</v>
      </c>
      <c r="LY3" s="28" t="n">
        <f aca="false">DATE(PlanJahr,11,25)</f>
        <v>46716</v>
      </c>
      <c r="LZ3" s="28" t="n">
        <f aca="false">DATE(PlanJahr,11,26)</f>
        <v>46717</v>
      </c>
      <c r="MA3" s="28" t="n">
        <f aca="false">DATE(PlanJahr,11,27)</f>
        <v>46718</v>
      </c>
      <c r="MB3" s="28" t="n">
        <f aca="false">DATE(PlanJahr,11,28)</f>
        <v>46719</v>
      </c>
      <c r="MC3" s="28" t="n">
        <f aca="false">IF(MONTH(DATE(PlanJahr,11,29))=11,DATE(PlanJahr,11,29),"")</f>
        <v>46720</v>
      </c>
      <c r="MD3" s="28" t="n">
        <f aca="false">IF(MONTH(DATE(PlanJahr,11,30))=11,DATE(PlanJahr,11,30),"")</f>
        <v>46721</v>
      </c>
      <c r="ME3" s="28" t="str">
        <f aca="false">IF(MONTH(DATE(PlanJahr,11,31))=11,DATE(PlanJahr,11,31),"")</f>
        <v/>
      </c>
      <c r="MF3" s="28" t="n">
        <f aca="false">DATE(PlanJahr,12,1)</f>
        <v>46722</v>
      </c>
      <c r="MG3" s="28" t="n">
        <f aca="false">DATE(PlanJahr,12,2)</f>
        <v>46723</v>
      </c>
      <c r="MH3" s="28" t="n">
        <f aca="false">DATE(PlanJahr,12,3)</f>
        <v>46724</v>
      </c>
      <c r="MI3" s="28" t="n">
        <f aca="false">DATE(PlanJahr,12,4)</f>
        <v>46725</v>
      </c>
      <c r="MJ3" s="28" t="n">
        <f aca="false">DATE(PlanJahr,12,5)</f>
        <v>46726</v>
      </c>
      <c r="MK3" s="28" t="n">
        <f aca="false">DATE(PlanJahr,12,6)</f>
        <v>46727</v>
      </c>
      <c r="ML3" s="28" t="n">
        <f aca="false">DATE(PlanJahr,12,7)</f>
        <v>46728</v>
      </c>
      <c r="MM3" s="28" t="n">
        <f aca="false">DATE(PlanJahr,12,8)</f>
        <v>46729</v>
      </c>
      <c r="MN3" s="28" t="n">
        <f aca="false">DATE(PlanJahr,12,9)</f>
        <v>46730</v>
      </c>
      <c r="MO3" s="28" t="n">
        <f aca="false">DATE(PlanJahr,12,10)</f>
        <v>46731</v>
      </c>
      <c r="MP3" s="28" t="n">
        <f aca="false">DATE(PlanJahr,12,11)</f>
        <v>46732</v>
      </c>
      <c r="MQ3" s="28" t="n">
        <f aca="false">DATE(PlanJahr,12,12)</f>
        <v>46733</v>
      </c>
      <c r="MR3" s="28" t="n">
        <f aca="false">DATE(PlanJahr,12,13)</f>
        <v>46734</v>
      </c>
      <c r="MS3" s="28" t="n">
        <f aca="false">DATE(PlanJahr,12,14)</f>
        <v>46735</v>
      </c>
      <c r="MT3" s="28" t="n">
        <f aca="false">DATE(PlanJahr,12,15)</f>
        <v>46736</v>
      </c>
      <c r="MU3" s="28" t="n">
        <f aca="false">DATE(PlanJahr,12,16)</f>
        <v>46737</v>
      </c>
      <c r="MV3" s="28" t="n">
        <f aca="false">DATE(PlanJahr,12,17)</f>
        <v>46738</v>
      </c>
      <c r="MW3" s="28" t="n">
        <f aca="false">DATE(PlanJahr,12,18)</f>
        <v>46739</v>
      </c>
      <c r="MX3" s="28" t="n">
        <f aca="false">DATE(PlanJahr,12,19)</f>
        <v>46740</v>
      </c>
      <c r="MY3" s="28" t="n">
        <f aca="false">DATE(PlanJahr,12,20)</f>
        <v>46741</v>
      </c>
      <c r="MZ3" s="28" t="n">
        <f aca="false">DATE(PlanJahr,12,21)</f>
        <v>46742</v>
      </c>
      <c r="NA3" s="28" t="n">
        <f aca="false">DATE(PlanJahr,12,22)</f>
        <v>46743</v>
      </c>
      <c r="NB3" s="28" t="n">
        <f aca="false">DATE(PlanJahr,12,23)</f>
        <v>46744</v>
      </c>
      <c r="NC3" s="28" t="n">
        <f aca="false">DATE(PlanJahr,12,24)</f>
        <v>46745</v>
      </c>
      <c r="ND3" s="28" t="n">
        <f aca="false">DATE(PlanJahr,12,25)</f>
        <v>46746</v>
      </c>
      <c r="NE3" s="28" t="n">
        <f aca="false">DATE(PlanJahr,12,26)</f>
        <v>46747</v>
      </c>
      <c r="NF3" s="28" t="n">
        <f aca="false">DATE(PlanJahr,12,27)</f>
        <v>46748</v>
      </c>
      <c r="NG3" s="28" t="n">
        <f aca="false">DATE(PlanJahr,12,28)</f>
        <v>46749</v>
      </c>
      <c r="NH3" s="28" t="n">
        <f aca="false">IF(MONTH(DATE(PlanJahr,12,29))=12,DATE(PlanJahr,12,29),"")</f>
        <v>46750</v>
      </c>
      <c r="NI3" s="28" t="n">
        <f aca="false">IF(MONTH(DATE(PlanJahr,12,30))=12,DATE(PlanJahr,12,30),"")</f>
        <v>46751</v>
      </c>
      <c r="NJ3" s="28" t="n">
        <f aca="false">IF(MONTH(DATE(PlanJahr,12,31))=12,DATE(PlanJahr,12,31),"")</f>
        <v>46752</v>
      </c>
    </row>
    <row r="4" customFormat="false" ht="15" hidden="true" customHeight="false" outlineLevel="0" collapsed="false">
      <c r="A4" s="27" t="s">
        <v>59</v>
      </c>
      <c r="C4" s="29" t="n">
        <f aca="false">IF(C3="",0,IF(COUNTIF(FeiertagListe,C3)&gt;0,1,0))</f>
        <v>1</v>
      </c>
      <c r="D4" s="29" t="n">
        <f aca="false">IF(D3="",0,IF(COUNTIF(FeiertagListe,D3)&gt;0,1,0))</f>
        <v>0</v>
      </c>
      <c r="E4" s="29" t="n">
        <f aca="false">IF(E3="",0,IF(COUNTIF(FeiertagListe,E3)&gt;0,1,0))</f>
        <v>0</v>
      </c>
      <c r="F4" s="29" t="n">
        <f aca="false">IF(F3="",0,IF(COUNTIF(FeiertagListe,F3)&gt;0,1,0))</f>
        <v>0</v>
      </c>
      <c r="G4" s="29" t="n">
        <f aca="false">IF(G3="",0,IF(COUNTIF(FeiertagListe,G3)&gt;0,1,0))</f>
        <v>0</v>
      </c>
      <c r="H4" s="29" t="n">
        <f aca="false">IF(H3="",0,IF(COUNTIF(FeiertagListe,H3)&gt;0,1,0))</f>
        <v>0</v>
      </c>
      <c r="I4" s="29" t="n">
        <f aca="false">IF(I3="",0,IF(COUNTIF(FeiertagListe,I3)&gt;0,1,0))</f>
        <v>0</v>
      </c>
      <c r="J4" s="29" t="n">
        <f aca="false">IF(J3="",0,IF(COUNTIF(FeiertagListe,J3)&gt;0,1,0))</f>
        <v>0</v>
      </c>
      <c r="K4" s="29" t="n">
        <f aca="false">IF(K3="",0,IF(COUNTIF(FeiertagListe,K3)&gt;0,1,0))</f>
        <v>0</v>
      </c>
      <c r="L4" s="29" t="n">
        <f aca="false">IF(L3="",0,IF(COUNTIF(FeiertagListe,L3)&gt;0,1,0))</f>
        <v>0</v>
      </c>
      <c r="M4" s="29" t="n">
        <f aca="false">IF(M3="",0,IF(COUNTIF(FeiertagListe,M3)&gt;0,1,0))</f>
        <v>0</v>
      </c>
      <c r="N4" s="29" t="n">
        <f aca="false">IF(N3="",0,IF(COUNTIF(FeiertagListe,N3)&gt;0,1,0))</f>
        <v>0</v>
      </c>
      <c r="O4" s="29" t="n">
        <f aca="false">IF(O3="",0,IF(COUNTIF(FeiertagListe,O3)&gt;0,1,0))</f>
        <v>0</v>
      </c>
      <c r="P4" s="29" t="n">
        <f aca="false">IF(P3="",0,IF(COUNTIF(FeiertagListe,P3)&gt;0,1,0))</f>
        <v>0</v>
      </c>
      <c r="Q4" s="29" t="n">
        <f aca="false">IF(Q3="",0,IF(COUNTIF(FeiertagListe,Q3)&gt;0,1,0))</f>
        <v>0</v>
      </c>
      <c r="R4" s="29" t="n">
        <f aca="false">IF(R3="",0,IF(COUNTIF(FeiertagListe,R3)&gt;0,1,0))</f>
        <v>0</v>
      </c>
      <c r="S4" s="29" t="n">
        <f aca="false">IF(S3="",0,IF(COUNTIF(FeiertagListe,S3)&gt;0,1,0))</f>
        <v>0</v>
      </c>
      <c r="T4" s="29" t="n">
        <f aca="false">IF(T3="",0,IF(COUNTIF(FeiertagListe,T3)&gt;0,1,0))</f>
        <v>0</v>
      </c>
      <c r="U4" s="29" t="n">
        <f aca="false">IF(U3="",0,IF(COUNTIF(FeiertagListe,U3)&gt;0,1,0))</f>
        <v>0</v>
      </c>
      <c r="V4" s="29" t="n">
        <f aca="false">IF(V3="",0,IF(COUNTIF(FeiertagListe,V3)&gt;0,1,0))</f>
        <v>0</v>
      </c>
      <c r="W4" s="29" t="n">
        <f aca="false">IF(W3="",0,IF(COUNTIF(FeiertagListe,W3)&gt;0,1,0))</f>
        <v>0</v>
      </c>
      <c r="X4" s="29" t="n">
        <f aca="false">IF(X3="",0,IF(COUNTIF(FeiertagListe,X3)&gt;0,1,0))</f>
        <v>0</v>
      </c>
      <c r="Y4" s="29" t="n">
        <f aca="false">IF(Y3="",0,IF(COUNTIF(FeiertagListe,Y3)&gt;0,1,0))</f>
        <v>0</v>
      </c>
      <c r="Z4" s="29" t="n">
        <f aca="false">IF(Z3="",0,IF(COUNTIF(FeiertagListe,Z3)&gt;0,1,0))</f>
        <v>0</v>
      </c>
      <c r="AA4" s="29" t="n">
        <f aca="false">IF(AA3="",0,IF(COUNTIF(FeiertagListe,AA3)&gt;0,1,0))</f>
        <v>0</v>
      </c>
      <c r="AB4" s="29" t="n">
        <f aca="false">IF(AB3="",0,IF(COUNTIF(FeiertagListe,AB3)&gt;0,1,0))</f>
        <v>0</v>
      </c>
      <c r="AC4" s="29" t="n">
        <f aca="false">IF(AC3="",0,IF(COUNTIF(FeiertagListe,AC3)&gt;0,1,0))</f>
        <v>0</v>
      </c>
      <c r="AD4" s="29" t="n">
        <f aca="false">IF(AD3="",0,IF(COUNTIF(FeiertagListe,AD3)&gt;0,1,0))</f>
        <v>0</v>
      </c>
      <c r="AE4" s="29" t="n">
        <f aca="false">IF(AE3="",0,IF(COUNTIF(FeiertagListe,AE3)&gt;0,1,0))</f>
        <v>0</v>
      </c>
      <c r="AF4" s="29" t="n">
        <f aca="false">IF(AF3="",0,IF(COUNTIF(FeiertagListe,AF3)&gt;0,1,0))</f>
        <v>0</v>
      </c>
      <c r="AG4" s="29" t="n">
        <f aca="false">IF(AG3="",0,IF(COUNTIF(FeiertagListe,AG3)&gt;0,1,0))</f>
        <v>0</v>
      </c>
      <c r="AH4" s="29" t="n">
        <f aca="false">IF(AH3="",0,IF(COUNTIF(FeiertagListe,AH3)&gt;0,1,0))</f>
        <v>0</v>
      </c>
      <c r="AI4" s="29" t="n">
        <f aca="false">IF(AI3="",0,IF(COUNTIF(FeiertagListe,AI3)&gt;0,1,0))</f>
        <v>0</v>
      </c>
      <c r="AJ4" s="29" t="n">
        <f aca="false">IF(AJ3="",0,IF(COUNTIF(FeiertagListe,AJ3)&gt;0,1,0))</f>
        <v>0</v>
      </c>
      <c r="AK4" s="29" t="n">
        <f aca="false">IF(AK3="",0,IF(COUNTIF(FeiertagListe,AK3)&gt;0,1,0))</f>
        <v>0</v>
      </c>
      <c r="AL4" s="29" t="n">
        <f aca="false">IF(AL3="",0,IF(COUNTIF(FeiertagListe,AL3)&gt;0,1,0))</f>
        <v>0</v>
      </c>
      <c r="AM4" s="29" t="n">
        <f aca="false">IF(AM3="",0,IF(COUNTIF(FeiertagListe,AM3)&gt;0,1,0))</f>
        <v>0</v>
      </c>
      <c r="AN4" s="29" t="n">
        <f aca="false">IF(AN3="",0,IF(COUNTIF(FeiertagListe,AN3)&gt;0,1,0))</f>
        <v>0</v>
      </c>
      <c r="AO4" s="29" t="n">
        <f aca="false">IF(AO3="",0,IF(COUNTIF(FeiertagListe,AO3)&gt;0,1,0))</f>
        <v>0</v>
      </c>
      <c r="AP4" s="29" t="n">
        <f aca="false">IF(AP3="",0,IF(COUNTIF(FeiertagListe,AP3)&gt;0,1,0))</f>
        <v>0</v>
      </c>
      <c r="AQ4" s="29" t="n">
        <f aca="false">IF(AQ3="",0,IF(COUNTIF(FeiertagListe,AQ3)&gt;0,1,0))</f>
        <v>0</v>
      </c>
      <c r="AR4" s="29" t="n">
        <f aca="false">IF(AR3="",0,IF(COUNTIF(FeiertagListe,AR3)&gt;0,1,0))</f>
        <v>0</v>
      </c>
      <c r="AS4" s="29" t="n">
        <f aca="false">IF(AS3="",0,IF(COUNTIF(FeiertagListe,AS3)&gt;0,1,0))</f>
        <v>0</v>
      </c>
      <c r="AT4" s="29" t="n">
        <f aca="false">IF(AT3="",0,IF(COUNTIF(FeiertagListe,AT3)&gt;0,1,0))</f>
        <v>0</v>
      </c>
      <c r="AU4" s="29" t="n">
        <f aca="false">IF(AU3="",0,IF(COUNTIF(FeiertagListe,AU3)&gt;0,1,0))</f>
        <v>0</v>
      </c>
      <c r="AV4" s="29" t="n">
        <f aca="false">IF(AV3="",0,IF(COUNTIF(FeiertagListe,AV3)&gt;0,1,0))</f>
        <v>0</v>
      </c>
      <c r="AW4" s="29" t="n">
        <f aca="false">IF(AW3="",0,IF(COUNTIF(FeiertagListe,AW3)&gt;0,1,0))</f>
        <v>0</v>
      </c>
      <c r="AX4" s="29" t="n">
        <f aca="false">IF(AX3="",0,IF(COUNTIF(FeiertagListe,AX3)&gt;0,1,0))</f>
        <v>0</v>
      </c>
      <c r="AY4" s="29" t="n">
        <f aca="false">IF(AY3="",0,IF(COUNTIF(FeiertagListe,AY3)&gt;0,1,0))</f>
        <v>0</v>
      </c>
      <c r="AZ4" s="29" t="n">
        <f aca="false">IF(AZ3="",0,IF(COUNTIF(FeiertagListe,AZ3)&gt;0,1,0))</f>
        <v>0</v>
      </c>
      <c r="BA4" s="29" t="n">
        <f aca="false">IF(BA3="",0,IF(COUNTIF(FeiertagListe,BA3)&gt;0,1,0))</f>
        <v>0</v>
      </c>
      <c r="BB4" s="29" t="n">
        <f aca="false">IF(BB3="",0,IF(COUNTIF(FeiertagListe,BB3)&gt;0,1,0))</f>
        <v>0</v>
      </c>
      <c r="BC4" s="29" t="n">
        <f aca="false">IF(BC3="",0,IF(COUNTIF(FeiertagListe,BC3)&gt;0,1,0))</f>
        <v>0</v>
      </c>
      <c r="BD4" s="29" t="n">
        <f aca="false">IF(BD3="",0,IF(COUNTIF(FeiertagListe,BD3)&gt;0,1,0))</f>
        <v>0</v>
      </c>
      <c r="BE4" s="29" t="n">
        <f aca="false">IF(BE3="",0,IF(COUNTIF(FeiertagListe,BE3)&gt;0,1,0))</f>
        <v>0</v>
      </c>
      <c r="BF4" s="29" t="n">
        <f aca="false">IF(BF3="",0,IF(COUNTIF(FeiertagListe,BF3)&gt;0,1,0))</f>
        <v>0</v>
      </c>
      <c r="BG4" s="29" t="n">
        <f aca="false">IF(BG3="",0,IF(COUNTIF(FeiertagListe,BG3)&gt;0,1,0))</f>
        <v>0</v>
      </c>
      <c r="BH4" s="29" t="n">
        <f aca="false">IF(BH3="",0,IF(COUNTIF(FeiertagListe,BH3)&gt;0,1,0))</f>
        <v>0</v>
      </c>
      <c r="BI4" s="29" t="n">
        <f aca="false">IF(BI3="",0,IF(COUNTIF(FeiertagListe,BI3)&gt;0,1,0))</f>
        <v>0</v>
      </c>
      <c r="BJ4" s="29" t="n">
        <f aca="false">IF(BJ3="",0,IF(COUNTIF(FeiertagListe,BJ3)&gt;0,1,0))</f>
        <v>0</v>
      </c>
      <c r="BK4" s="29" t="n">
        <f aca="false">IF(BK3="",0,IF(COUNTIF(FeiertagListe,BK3)&gt;0,1,0))</f>
        <v>0</v>
      </c>
      <c r="BL4" s="29" t="n">
        <f aca="false">IF(BL3="",0,IF(COUNTIF(FeiertagListe,BL3)&gt;0,1,0))</f>
        <v>0</v>
      </c>
      <c r="BM4" s="29" t="n">
        <f aca="false">IF(BM3="",0,IF(COUNTIF(FeiertagListe,BM3)&gt;0,1,0))</f>
        <v>0</v>
      </c>
      <c r="BN4" s="29" t="n">
        <f aca="false">IF(BN3="",0,IF(COUNTIF(FeiertagListe,BN3)&gt;0,1,0))</f>
        <v>0</v>
      </c>
      <c r="BO4" s="29" t="n">
        <f aca="false">IF(BO3="",0,IF(COUNTIF(FeiertagListe,BO3)&gt;0,1,0))</f>
        <v>0</v>
      </c>
      <c r="BP4" s="29" t="n">
        <f aca="false">IF(BP3="",0,IF(COUNTIF(FeiertagListe,BP3)&gt;0,1,0))</f>
        <v>0</v>
      </c>
      <c r="BQ4" s="29" t="n">
        <f aca="false">IF(BQ3="",0,IF(COUNTIF(FeiertagListe,BQ3)&gt;0,1,0))</f>
        <v>0</v>
      </c>
      <c r="BR4" s="29" t="n">
        <f aca="false">IF(BR3="",0,IF(COUNTIF(FeiertagListe,BR3)&gt;0,1,0))</f>
        <v>0</v>
      </c>
      <c r="BS4" s="29" t="n">
        <f aca="false">IF(BS3="",0,IF(COUNTIF(FeiertagListe,BS3)&gt;0,1,0))</f>
        <v>0</v>
      </c>
      <c r="BT4" s="29" t="n">
        <f aca="false">IF(BT3="",0,IF(COUNTIF(FeiertagListe,BT3)&gt;0,1,0))</f>
        <v>0</v>
      </c>
      <c r="BU4" s="29" t="n">
        <f aca="false">IF(BU3="",0,IF(COUNTIF(FeiertagListe,BU3)&gt;0,1,0))</f>
        <v>0</v>
      </c>
      <c r="BV4" s="29" t="n">
        <f aca="false">IF(BV3="",0,IF(COUNTIF(FeiertagListe,BV3)&gt;0,1,0))</f>
        <v>0</v>
      </c>
      <c r="BW4" s="29" t="n">
        <f aca="false">IF(BW3="",0,IF(COUNTIF(FeiertagListe,BW3)&gt;0,1,0))</f>
        <v>0</v>
      </c>
      <c r="BX4" s="29" t="n">
        <f aca="false">IF(BX3="",0,IF(COUNTIF(FeiertagListe,BX3)&gt;0,1,0))</f>
        <v>0</v>
      </c>
      <c r="BY4" s="29" t="n">
        <f aca="false">IF(BY3="",0,IF(COUNTIF(FeiertagListe,BY3)&gt;0,1,0))</f>
        <v>0</v>
      </c>
      <c r="BZ4" s="29" t="n">
        <f aca="false">IF(BZ3="",0,IF(COUNTIF(FeiertagListe,BZ3)&gt;0,1,0))</f>
        <v>0</v>
      </c>
      <c r="CA4" s="29" t="n">
        <f aca="false">IF(CA3="",0,IF(COUNTIF(FeiertagListe,CA3)&gt;0,1,0))</f>
        <v>0</v>
      </c>
      <c r="CB4" s="29" t="n">
        <f aca="false">IF(CB3="",0,IF(COUNTIF(FeiertagListe,CB3)&gt;0,1,0))</f>
        <v>0</v>
      </c>
      <c r="CC4" s="29" t="n">
        <f aca="false">IF(CC3="",0,IF(COUNTIF(FeiertagListe,CC3)&gt;0,1,0))</f>
        <v>0</v>
      </c>
      <c r="CD4" s="29" t="n">
        <f aca="false">IF(CD3="",0,IF(COUNTIF(FeiertagListe,CD3)&gt;0,1,0))</f>
        <v>0</v>
      </c>
      <c r="CE4" s="29" t="n">
        <f aca="false">IF(CE3="",0,IF(COUNTIF(FeiertagListe,CE3)&gt;0,1,0))</f>
        <v>0</v>
      </c>
      <c r="CF4" s="29" t="n">
        <f aca="false">IF(CF3="",0,IF(COUNTIF(FeiertagListe,CF3)&gt;0,1,0))</f>
        <v>0</v>
      </c>
      <c r="CG4" s="29" t="n">
        <f aca="false">IF(CG3="",0,IF(COUNTIF(FeiertagListe,CG3)&gt;0,1,0))</f>
        <v>0</v>
      </c>
      <c r="CH4" s="29" t="n">
        <f aca="false">IF(CH3="",0,IF(COUNTIF(FeiertagListe,CH3)&gt;0,1,0))</f>
        <v>0</v>
      </c>
      <c r="CI4" s="29" t="n">
        <f aca="false">IF(CI3="",0,IF(COUNTIF(FeiertagListe,CI3)&gt;0,1,0))</f>
        <v>0</v>
      </c>
      <c r="CJ4" s="29" t="n">
        <f aca="false">IF(CJ3="",0,IF(COUNTIF(FeiertagListe,CJ3)&gt;0,1,0))</f>
        <v>0</v>
      </c>
      <c r="CK4" s="29" t="n">
        <f aca="false">IF(CK3="",0,IF(COUNTIF(FeiertagListe,CK3)&gt;0,1,0))</f>
        <v>0</v>
      </c>
      <c r="CL4" s="29" t="n">
        <f aca="false">IF(CL3="",0,IF(COUNTIF(FeiertagListe,CL3)&gt;0,1,0))</f>
        <v>1</v>
      </c>
      <c r="CM4" s="29" t="n">
        <f aca="false">IF(CM3="",0,IF(COUNTIF(FeiertagListe,CM3)&gt;0,1,0))</f>
        <v>0</v>
      </c>
      <c r="CN4" s="29" t="n">
        <f aca="false">IF(CN3="",0,IF(COUNTIF(FeiertagListe,CN3)&gt;0,1,0))</f>
        <v>0</v>
      </c>
      <c r="CO4" s="29" t="n">
        <f aca="false">IF(CO3="",0,IF(COUNTIF(FeiertagListe,CO3)&gt;0,1,0))</f>
        <v>1</v>
      </c>
      <c r="CP4" s="29" t="n">
        <f aca="false">IF(CP3="",0,IF(COUNTIF(FeiertagListe,CP3)&gt;0,1,0))</f>
        <v>0</v>
      </c>
      <c r="CQ4" s="29" t="n">
        <f aca="false">IF(CQ3="",0,IF(COUNTIF(FeiertagListe,CQ3)&gt;0,1,0))</f>
        <v>0</v>
      </c>
      <c r="CR4" s="29" t="n">
        <f aca="false">IF(CR3="",0,IF(COUNTIF(FeiertagListe,CR3)&gt;0,1,0))</f>
        <v>0</v>
      </c>
      <c r="CS4" s="29" t="n">
        <f aca="false">IF(CS3="",0,IF(COUNTIF(FeiertagListe,CS3)&gt;0,1,0))</f>
        <v>0</v>
      </c>
      <c r="CT4" s="29" t="n">
        <f aca="false">IF(CT3="",0,IF(COUNTIF(FeiertagListe,CT3)&gt;0,1,0))</f>
        <v>0</v>
      </c>
      <c r="CU4" s="29" t="n">
        <f aca="false">IF(CU3="",0,IF(COUNTIF(FeiertagListe,CU3)&gt;0,1,0))</f>
        <v>0</v>
      </c>
      <c r="CV4" s="29" t="n">
        <f aca="false">IF(CV3="",0,IF(COUNTIF(FeiertagListe,CV3)&gt;0,1,0))</f>
        <v>0</v>
      </c>
      <c r="CW4" s="29" t="n">
        <f aca="false">IF(CW3="",0,IF(COUNTIF(FeiertagListe,CW3)&gt;0,1,0))</f>
        <v>0</v>
      </c>
      <c r="CX4" s="29" t="n">
        <f aca="false">IF(CX3="",0,IF(COUNTIF(FeiertagListe,CX3)&gt;0,1,0))</f>
        <v>0</v>
      </c>
      <c r="CY4" s="29" t="n">
        <f aca="false">IF(CY3="",0,IF(COUNTIF(FeiertagListe,CY3)&gt;0,1,0))</f>
        <v>0</v>
      </c>
      <c r="CZ4" s="29" t="n">
        <f aca="false">IF(CZ3="",0,IF(COUNTIF(FeiertagListe,CZ3)&gt;0,1,0))</f>
        <v>0</v>
      </c>
      <c r="DA4" s="29" t="n">
        <f aca="false">IF(DA3="",0,IF(COUNTIF(FeiertagListe,DA3)&gt;0,1,0))</f>
        <v>0</v>
      </c>
      <c r="DB4" s="29" t="n">
        <f aca="false">IF(DB3="",0,IF(COUNTIF(FeiertagListe,DB3)&gt;0,1,0))</f>
        <v>0</v>
      </c>
      <c r="DC4" s="29" t="n">
        <f aca="false">IF(DC3="",0,IF(COUNTIF(FeiertagListe,DC3)&gt;0,1,0))</f>
        <v>0</v>
      </c>
      <c r="DD4" s="29" t="n">
        <f aca="false">IF(DD3="",0,IF(COUNTIF(FeiertagListe,DD3)&gt;0,1,0))</f>
        <v>0</v>
      </c>
      <c r="DE4" s="29" t="n">
        <f aca="false">IF(DE3="",0,IF(COUNTIF(FeiertagListe,DE3)&gt;0,1,0))</f>
        <v>0</v>
      </c>
      <c r="DF4" s="29" t="n">
        <f aca="false">IF(DF3="",0,IF(COUNTIF(FeiertagListe,DF3)&gt;0,1,0))</f>
        <v>0</v>
      </c>
      <c r="DG4" s="29" t="n">
        <f aca="false">IF(DG3="",0,IF(COUNTIF(FeiertagListe,DG3)&gt;0,1,0))</f>
        <v>0</v>
      </c>
      <c r="DH4" s="29" t="n">
        <f aca="false">IF(DH3="",0,IF(COUNTIF(FeiertagListe,DH3)&gt;0,1,0))</f>
        <v>0</v>
      </c>
      <c r="DI4" s="29" t="n">
        <f aca="false">IF(DI3="",0,IF(COUNTIF(FeiertagListe,DI3)&gt;0,1,0))</f>
        <v>0</v>
      </c>
      <c r="DJ4" s="29" t="n">
        <f aca="false">IF(DJ3="",0,IF(COUNTIF(FeiertagListe,DJ3)&gt;0,1,0))</f>
        <v>0</v>
      </c>
      <c r="DK4" s="29" t="n">
        <f aca="false">IF(DK3="",0,IF(COUNTIF(FeiertagListe,DK3)&gt;0,1,0))</f>
        <v>0</v>
      </c>
      <c r="DL4" s="29" t="n">
        <f aca="false">IF(DL3="",0,IF(COUNTIF(FeiertagListe,DL3)&gt;0,1,0))</f>
        <v>0</v>
      </c>
      <c r="DM4" s="29" t="n">
        <f aca="false">IF(DM3="",0,IF(COUNTIF(FeiertagListe,DM3)&gt;0,1,0))</f>
        <v>0</v>
      </c>
      <c r="DN4" s="29" t="n">
        <f aca="false">IF(DN3="",0,IF(COUNTIF(FeiertagListe,DN3)&gt;0,1,0))</f>
        <v>0</v>
      </c>
      <c r="DO4" s="29" t="n">
        <f aca="false">IF(DO3="",0,IF(COUNTIF(FeiertagListe,DO3)&gt;0,1,0))</f>
        <v>0</v>
      </c>
      <c r="DP4" s="29" t="n">
        <f aca="false">IF(DP3="",0,IF(COUNTIF(FeiertagListe,DP3)&gt;0,1,0))</f>
        <v>0</v>
      </c>
      <c r="DQ4" s="29" t="n">
        <f aca="false">IF(DQ3="",0,IF(COUNTIF(FeiertagListe,DQ3)&gt;0,1,0))</f>
        <v>0</v>
      </c>
      <c r="DR4" s="29" t="n">
        <f aca="false">IF(DR3="",0,IF(COUNTIF(FeiertagListe,DR3)&gt;0,1,0))</f>
        <v>0</v>
      </c>
      <c r="DS4" s="29" t="n">
        <f aca="false">IF(DS3="",0,IF(COUNTIF(FeiertagListe,DS3)&gt;0,1,0))</f>
        <v>0</v>
      </c>
      <c r="DT4" s="29" t="n">
        <f aca="false">IF(DT3="",0,IF(COUNTIF(FeiertagListe,DT3)&gt;0,1,0))</f>
        <v>0</v>
      </c>
      <c r="DU4" s="29" t="n">
        <f aca="false">IF(DU3="",0,IF(COUNTIF(FeiertagListe,DU3)&gt;0,1,0))</f>
        <v>0</v>
      </c>
      <c r="DV4" s="29" t="n">
        <f aca="false">IF(DV3="",0,IF(COUNTIF(FeiertagListe,DV3)&gt;0,1,0))</f>
        <v>0</v>
      </c>
      <c r="DW4" s="29" t="n">
        <f aca="false">IF(DW3="",0,IF(COUNTIF(FeiertagListe,DW3)&gt;0,1,0))</f>
        <v>1</v>
      </c>
      <c r="DX4" s="29" t="n">
        <f aca="false">IF(DX3="",0,IF(COUNTIF(FeiertagListe,DX3)&gt;0,1,0))</f>
        <v>0</v>
      </c>
      <c r="DY4" s="29" t="n">
        <f aca="false">IF(DY3="",0,IF(COUNTIF(FeiertagListe,DY3)&gt;0,1,0))</f>
        <v>0</v>
      </c>
      <c r="DZ4" s="29" t="n">
        <f aca="false">IF(DZ3="",0,IF(COUNTIF(FeiertagListe,DZ3)&gt;0,1,0))</f>
        <v>0</v>
      </c>
      <c r="EA4" s="29" t="n">
        <f aca="false">IF(EA3="",0,IF(COUNTIF(FeiertagListe,EA3)&gt;0,1,0))</f>
        <v>0</v>
      </c>
      <c r="EB4" s="29" t="n">
        <f aca="false">IF(EB3="",0,IF(COUNTIF(FeiertagListe,EB3)&gt;0,1,0))</f>
        <v>1</v>
      </c>
      <c r="EC4" s="29" t="n">
        <f aca="false">IF(EC3="",0,IF(COUNTIF(FeiertagListe,EC3)&gt;0,1,0))</f>
        <v>0</v>
      </c>
      <c r="ED4" s="29" t="n">
        <f aca="false">IF(ED3="",0,IF(COUNTIF(FeiertagListe,ED3)&gt;0,1,0))</f>
        <v>0</v>
      </c>
      <c r="EE4" s="29" t="n">
        <f aca="false">IF(EE3="",0,IF(COUNTIF(FeiertagListe,EE3)&gt;0,1,0))</f>
        <v>0</v>
      </c>
      <c r="EF4" s="29" t="n">
        <f aca="false">IF(EF3="",0,IF(COUNTIF(FeiertagListe,EF3)&gt;0,1,0))</f>
        <v>0</v>
      </c>
      <c r="EG4" s="29" t="n">
        <f aca="false">IF(EG3="",0,IF(COUNTIF(FeiertagListe,EG3)&gt;0,1,0))</f>
        <v>0</v>
      </c>
      <c r="EH4" s="29" t="n">
        <f aca="false">IF(EH3="",0,IF(COUNTIF(FeiertagListe,EH3)&gt;0,1,0))</f>
        <v>0</v>
      </c>
      <c r="EI4" s="29" t="n">
        <f aca="false">IF(EI3="",0,IF(COUNTIF(FeiertagListe,EI3)&gt;0,1,0))</f>
        <v>0</v>
      </c>
      <c r="EJ4" s="29" t="n">
        <f aca="false">IF(EJ3="",0,IF(COUNTIF(FeiertagListe,EJ3)&gt;0,1,0))</f>
        <v>0</v>
      </c>
      <c r="EK4" s="29" t="n">
        <f aca="false">IF(EK3="",0,IF(COUNTIF(FeiertagListe,EK3)&gt;0,1,0))</f>
        <v>0</v>
      </c>
      <c r="EL4" s="29" t="n">
        <f aca="false">IF(EL3="",0,IF(COUNTIF(FeiertagListe,EL3)&gt;0,1,0))</f>
        <v>0</v>
      </c>
      <c r="EM4" s="29" t="n">
        <f aca="false">IF(EM3="",0,IF(COUNTIF(FeiertagListe,EM3)&gt;0,1,0))</f>
        <v>1</v>
      </c>
      <c r="EN4" s="29" t="n">
        <f aca="false">IF(EN3="",0,IF(COUNTIF(FeiertagListe,EN3)&gt;0,1,0))</f>
        <v>0</v>
      </c>
      <c r="EO4" s="29" t="n">
        <f aca="false">IF(EO3="",0,IF(COUNTIF(FeiertagListe,EO3)&gt;0,1,0))</f>
        <v>0</v>
      </c>
      <c r="EP4" s="29" t="n">
        <f aca="false">IF(EP3="",0,IF(COUNTIF(FeiertagListe,EP3)&gt;0,1,0))</f>
        <v>0</v>
      </c>
      <c r="EQ4" s="29" t="n">
        <f aca="false">IF(EQ3="",0,IF(COUNTIF(FeiertagListe,EQ3)&gt;0,1,0))</f>
        <v>0</v>
      </c>
      <c r="ER4" s="29" t="n">
        <f aca="false">IF(ER3="",0,IF(COUNTIF(FeiertagListe,ER3)&gt;0,1,0))</f>
        <v>0</v>
      </c>
      <c r="ES4" s="29" t="n">
        <f aca="false">IF(ES3="",0,IF(COUNTIF(FeiertagListe,ES3)&gt;0,1,0))</f>
        <v>0</v>
      </c>
      <c r="ET4" s="29" t="n">
        <f aca="false">IF(ET3="",0,IF(COUNTIF(FeiertagListe,ET3)&gt;0,1,0))</f>
        <v>0</v>
      </c>
      <c r="EU4" s="29" t="n">
        <f aca="false">IF(EU3="",0,IF(COUNTIF(FeiertagListe,EU3)&gt;0,1,0))</f>
        <v>0</v>
      </c>
      <c r="EV4" s="29" t="n">
        <f aca="false">IF(EV3="",0,IF(COUNTIF(FeiertagListe,EV3)&gt;0,1,0))</f>
        <v>0</v>
      </c>
      <c r="EW4" s="29" t="n">
        <f aca="false">IF(EW3="",0,IF(COUNTIF(FeiertagListe,EW3)&gt;0,1,0))</f>
        <v>0</v>
      </c>
      <c r="EX4" s="29" t="n">
        <f aca="false">IF(EX3="",0,IF(COUNTIF(FeiertagListe,EX3)&gt;0,1,0))</f>
        <v>0</v>
      </c>
      <c r="EY4" s="29" t="n">
        <f aca="false">IF(EY3="",0,IF(COUNTIF(FeiertagListe,EY3)&gt;0,1,0))</f>
        <v>0</v>
      </c>
      <c r="EZ4" s="29" t="n">
        <f aca="false">IF(EZ3="",0,IF(COUNTIF(FeiertagListe,EZ3)&gt;0,1,0))</f>
        <v>0</v>
      </c>
      <c r="FA4" s="29" t="n">
        <f aca="false">IF(FA3="",0,IF(COUNTIF(FeiertagListe,FA3)&gt;0,1,0))</f>
        <v>0</v>
      </c>
      <c r="FB4" s="29" t="n">
        <f aca="false">IF(FB3="",0,IF(COUNTIF(FeiertagListe,FB3)&gt;0,1,0))</f>
        <v>0</v>
      </c>
      <c r="FC4" s="29" t="n">
        <f aca="false">IF(FC3="",0,IF(COUNTIF(FeiertagListe,FC3)&gt;0,1,0))</f>
        <v>0</v>
      </c>
      <c r="FD4" s="29" t="n">
        <f aca="false">IF(FD3="",0,IF(COUNTIF(FeiertagListe,FD3)&gt;0,1,0))</f>
        <v>0</v>
      </c>
      <c r="FE4" s="29" t="n">
        <f aca="false">IF(FE3="",0,IF(COUNTIF(FeiertagListe,FE3)&gt;0,1,0))</f>
        <v>0</v>
      </c>
      <c r="FF4" s="29" t="n">
        <f aca="false">IF(FF3="",0,IF(COUNTIF(FeiertagListe,FF3)&gt;0,1,0))</f>
        <v>0</v>
      </c>
      <c r="FG4" s="29" t="n">
        <f aca="false">IF(FG3="",0,IF(COUNTIF(FeiertagListe,FG3)&gt;0,1,0))</f>
        <v>0</v>
      </c>
      <c r="FH4" s="29" t="n">
        <f aca="false">IF(FH3="",0,IF(COUNTIF(FeiertagListe,FH3)&gt;0,1,0))</f>
        <v>0</v>
      </c>
      <c r="FI4" s="29" t="n">
        <f aca="false">IF(FI3="",0,IF(COUNTIF(FeiertagListe,FI3)&gt;0,1,0))</f>
        <v>0</v>
      </c>
      <c r="FJ4" s="29" t="n">
        <f aca="false">IF(FJ3="",0,IF(COUNTIF(FeiertagListe,FJ3)&gt;0,1,0))</f>
        <v>0</v>
      </c>
      <c r="FK4" s="29" t="n">
        <f aca="false">IF(FK3="",0,IF(COUNTIF(FeiertagListe,FK3)&gt;0,1,0))</f>
        <v>0</v>
      </c>
      <c r="FL4" s="29" t="n">
        <f aca="false">IF(FL3="",0,IF(COUNTIF(FeiertagListe,FL3)&gt;0,1,0))</f>
        <v>0</v>
      </c>
      <c r="FM4" s="29" t="n">
        <f aca="false">IF(FM3="",0,IF(COUNTIF(FeiertagListe,FM3)&gt;0,1,0))</f>
        <v>0</v>
      </c>
      <c r="FN4" s="29" t="n">
        <f aca="false">IF(FN3="",0,IF(COUNTIF(FeiertagListe,FN3)&gt;0,1,0))</f>
        <v>0</v>
      </c>
      <c r="FO4" s="29" t="n">
        <f aca="false">IF(FO3="",0,IF(COUNTIF(FeiertagListe,FO3)&gt;0,1,0))</f>
        <v>0</v>
      </c>
      <c r="FP4" s="29" t="n">
        <f aca="false">IF(FP3="",0,IF(COUNTIF(FeiertagListe,FP3)&gt;0,1,0))</f>
        <v>0</v>
      </c>
      <c r="FQ4" s="29" t="n">
        <f aca="false">IF(FQ3="",0,IF(COUNTIF(FeiertagListe,FQ3)&gt;0,1,0))</f>
        <v>0</v>
      </c>
      <c r="FR4" s="29" t="n">
        <f aca="false">IF(FR3="",0,IF(COUNTIF(FeiertagListe,FR3)&gt;0,1,0))</f>
        <v>0</v>
      </c>
      <c r="FS4" s="29" t="n">
        <f aca="false">IF(FS3="",0,IF(COUNTIF(FeiertagListe,FS3)&gt;0,1,0))</f>
        <v>0</v>
      </c>
      <c r="FT4" s="29" t="n">
        <f aca="false">IF(FT3="",0,IF(COUNTIF(FeiertagListe,FT3)&gt;0,1,0))</f>
        <v>0</v>
      </c>
      <c r="FU4" s="29" t="n">
        <f aca="false">IF(FU3="",0,IF(COUNTIF(FeiertagListe,FU3)&gt;0,1,0))</f>
        <v>0</v>
      </c>
      <c r="FV4" s="29" t="n">
        <f aca="false">IF(FV3="",0,IF(COUNTIF(FeiertagListe,FV3)&gt;0,1,0))</f>
        <v>0</v>
      </c>
      <c r="FW4" s="29" t="n">
        <f aca="false">IF(FW3="",0,IF(COUNTIF(FeiertagListe,FW3)&gt;0,1,0))</f>
        <v>0</v>
      </c>
      <c r="FX4" s="29" t="n">
        <f aca="false">IF(FX3="",0,IF(COUNTIF(FeiertagListe,FX3)&gt;0,1,0))</f>
        <v>0</v>
      </c>
      <c r="FY4" s="29" t="n">
        <f aca="false">IF(FY3="",0,IF(COUNTIF(FeiertagListe,FY3)&gt;0,1,0))</f>
        <v>0</v>
      </c>
      <c r="FZ4" s="29" t="n">
        <f aca="false">IF(FZ3="",0,IF(COUNTIF(FeiertagListe,FZ3)&gt;0,1,0))</f>
        <v>0</v>
      </c>
      <c r="GA4" s="29" t="n">
        <f aca="false">IF(GA3="",0,IF(COUNTIF(FeiertagListe,GA3)&gt;0,1,0))</f>
        <v>0</v>
      </c>
      <c r="GB4" s="29" t="n">
        <f aca="false">IF(GB3="",0,IF(COUNTIF(FeiertagListe,GB3)&gt;0,1,0))</f>
        <v>0</v>
      </c>
      <c r="GC4" s="29" t="n">
        <f aca="false">IF(GC3="",0,IF(COUNTIF(FeiertagListe,GC3)&gt;0,1,0))</f>
        <v>0</v>
      </c>
      <c r="GD4" s="29" t="n">
        <f aca="false">IF(GD3="",0,IF(COUNTIF(FeiertagListe,GD3)&gt;0,1,0))</f>
        <v>0</v>
      </c>
      <c r="GE4" s="29" t="n">
        <f aca="false">IF(GE3="",0,IF(COUNTIF(FeiertagListe,GE3)&gt;0,1,0))</f>
        <v>0</v>
      </c>
      <c r="GF4" s="29" t="n">
        <f aca="false">IF(GF3="",0,IF(COUNTIF(FeiertagListe,GF3)&gt;0,1,0))</f>
        <v>0</v>
      </c>
      <c r="GG4" s="29" t="n">
        <f aca="false">IF(GG3="",0,IF(COUNTIF(FeiertagListe,GG3)&gt;0,1,0))</f>
        <v>0</v>
      </c>
      <c r="GH4" s="29" t="n">
        <f aca="false">IF(GH3="",0,IF(COUNTIF(FeiertagListe,GH3)&gt;0,1,0))</f>
        <v>0</v>
      </c>
      <c r="GI4" s="29" t="n">
        <f aca="false">IF(GI3="",0,IF(COUNTIF(FeiertagListe,GI3)&gt;0,1,0))</f>
        <v>0</v>
      </c>
      <c r="GJ4" s="29" t="n">
        <f aca="false">IF(GJ3="",0,IF(COUNTIF(FeiertagListe,GJ3)&gt;0,1,0))</f>
        <v>0</v>
      </c>
      <c r="GK4" s="29" t="n">
        <f aca="false">IF(GK3="",0,IF(COUNTIF(FeiertagListe,GK3)&gt;0,1,0))</f>
        <v>0</v>
      </c>
      <c r="GL4" s="29" t="n">
        <f aca="false">IF(GL3="",0,IF(COUNTIF(FeiertagListe,GL3)&gt;0,1,0))</f>
        <v>0</v>
      </c>
      <c r="GM4" s="29" t="n">
        <f aca="false">IF(GM3="",0,IF(COUNTIF(FeiertagListe,GM3)&gt;0,1,0))</f>
        <v>0</v>
      </c>
      <c r="GN4" s="29" t="n">
        <f aca="false">IF(GN3="",0,IF(COUNTIF(FeiertagListe,GN3)&gt;0,1,0))</f>
        <v>0</v>
      </c>
      <c r="GO4" s="29" t="n">
        <f aca="false">IF(GO3="",0,IF(COUNTIF(FeiertagListe,GO3)&gt;0,1,0))</f>
        <v>0</v>
      </c>
      <c r="GP4" s="29" t="n">
        <f aca="false">IF(GP3="",0,IF(COUNTIF(FeiertagListe,GP3)&gt;0,1,0))</f>
        <v>0</v>
      </c>
      <c r="GQ4" s="29" t="n">
        <f aca="false">IF(GQ3="",0,IF(COUNTIF(FeiertagListe,GQ3)&gt;0,1,0))</f>
        <v>0</v>
      </c>
      <c r="GR4" s="29" t="n">
        <f aca="false">IF(GR3="",0,IF(COUNTIF(FeiertagListe,GR3)&gt;0,1,0))</f>
        <v>0</v>
      </c>
      <c r="GS4" s="29" t="n">
        <f aca="false">IF(GS3="",0,IF(COUNTIF(FeiertagListe,GS3)&gt;0,1,0))</f>
        <v>0</v>
      </c>
      <c r="GT4" s="29" t="n">
        <f aca="false">IF(GT3="",0,IF(COUNTIF(FeiertagListe,GT3)&gt;0,1,0))</f>
        <v>0</v>
      </c>
      <c r="GU4" s="29" t="n">
        <f aca="false">IF(GU3="",0,IF(COUNTIF(FeiertagListe,GU3)&gt;0,1,0))</f>
        <v>0</v>
      </c>
      <c r="GV4" s="29" t="n">
        <f aca="false">IF(GV3="",0,IF(COUNTIF(FeiertagListe,GV3)&gt;0,1,0))</f>
        <v>0</v>
      </c>
      <c r="GW4" s="29" t="n">
        <f aca="false">IF(GW3="",0,IF(COUNTIF(FeiertagListe,GW3)&gt;0,1,0))</f>
        <v>0</v>
      </c>
      <c r="GX4" s="29" t="n">
        <f aca="false">IF(GX3="",0,IF(COUNTIF(FeiertagListe,GX3)&gt;0,1,0))</f>
        <v>0</v>
      </c>
      <c r="GY4" s="29" t="n">
        <f aca="false">IF(GY3="",0,IF(COUNTIF(FeiertagListe,GY3)&gt;0,1,0))</f>
        <v>0</v>
      </c>
      <c r="GZ4" s="29" t="n">
        <f aca="false">IF(GZ3="",0,IF(COUNTIF(FeiertagListe,GZ3)&gt;0,1,0))</f>
        <v>0</v>
      </c>
      <c r="HA4" s="29" t="n">
        <f aca="false">IF(HA3="",0,IF(COUNTIF(FeiertagListe,HA3)&gt;0,1,0))</f>
        <v>0</v>
      </c>
      <c r="HB4" s="29" t="n">
        <f aca="false">IF(HB3="",0,IF(COUNTIF(FeiertagListe,HB3)&gt;0,1,0))</f>
        <v>0</v>
      </c>
      <c r="HC4" s="29" t="n">
        <f aca="false">IF(HC3="",0,IF(COUNTIF(FeiertagListe,HC3)&gt;0,1,0))</f>
        <v>0</v>
      </c>
      <c r="HD4" s="29" t="n">
        <f aca="false">IF(HD3="",0,IF(COUNTIF(FeiertagListe,HD3)&gt;0,1,0))</f>
        <v>0</v>
      </c>
      <c r="HE4" s="29" t="n">
        <f aca="false">IF(HE3="",0,IF(COUNTIF(FeiertagListe,HE3)&gt;0,1,0))</f>
        <v>0</v>
      </c>
      <c r="HF4" s="29" t="n">
        <f aca="false">IF(HF3="",0,IF(COUNTIF(FeiertagListe,HF3)&gt;0,1,0))</f>
        <v>0</v>
      </c>
      <c r="HG4" s="29" t="n">
        <f aca="false">IF(HG3="",0,IF(COUNTIF(FeiertagListe,HG3)&gt;0,1,0))</f>
        <v>0</v>
      </c>
      <c r="HH4" s="29" t="n">
        <f aca="false">IF(HH3="",0,IF(COUNTIF(FeiertagListe,HH3)&gt;0,1,0))</f>
        <v>0</v>
      </c>
      <c r="HI4" s="29" t="n">
        <f aca="false">IF(HI3="",0,IF(COUNTIF(FeiertagListe,HI3)&gt;0,1,0))</f>
        <v>0</v>
      </c>
      <c r="HJ4" s="29" t="n">
        <f aca="false">IF(HJ3="",0,IF(COUNTIF(FeiertagListe,HJ3)&gt;0,1,0))</f>
        <v>0</v>
      </c>
      <c r="HK4" s="29" t="n">
        <f aca="false">IF(HK3="",0,IF(COUNTIF(FeiertagListe,HK3)&gt;0,1,0))</f>
        <v>0</v>
      </c>
      <c r="HL4" s="29" t="n">
        <f aca="false">IF(HL3="",0,IF(COUNTIF(FeiertagListe,HL3)&gt;0,1,0))</f>
        <v>0</v>
      </c>
      <c r="HM4" s="29" t="n">
        <f aca="false">IF(HM3="",0,IF(COUNTIF(FeiertagListe,HM3)&gt;0,1,0))</f>
        <v>0</v>
      </c>
      <c r="HN4" s="29" t="n">
        <f aca="false">IF(HN3="",0,IF(COUNTIF(FeiertagListe,HN3)&gt;0,1,0))</f>
        <v>0</v>
      </c>
      <c r="HO4" s="29" t="n">
        <f aca="false">IF(HO3="",0,IF(COUNTIF(FeiertagListe,HO3)&gt;0,1,0))</f>
        <v>0</v>
      </c>
      <c r="HP4" s="29" t="n">
        <f aca="false">IF(HP3="",0,IF(COUNTIF(FeiertagListe,HP3)&gt;0,1,0))</f>
        <v>0</v>
      </c>
      <c r="HQ4" s="29" t="n">
        <f aca="false">IF(HQ3="",0,IF(COUNTIF(FeiertagListe,HQ3)&gt;0,1,0))</f>
        <v>0</v>
      </c>
      <c r="HR4" s="29" t="n">
        <f aca="false">IF(HR3="",0,IF(COUNTIF(FeiertagListe,HR3)&gt;0,1,0))</f>
        <v>0</v>
      </c>
      <c r="HS4" s="29" t="n">
        <f aca="false">IF(HS3="",0,IF(COUNTIF(FeiertagListe,HS3)&gt;0,1,0))</f>
        <v>0</v>
      </c>
      <c r="HT4" s="29" t="n">
        <f aca="false">IF(HT3="",0,IF(COUNTIF(FeiertagListe,HT3)&gt;0,1,0))</f>
        <v>0</v>
      </c>
      <c r="HU4" s="29" t="n">
        <f aca="false">IF(HU3="",0,IF(COUNTIF(FeiertagListe,HU3)&gt;0,1,0))</f>
        <v>0</v>
      </c>
      <c r="HV4" s="29" t="n">
        <f aca="false">IF(HV3="",0,IF(COUNTIF(FeiertagListe,HV3)&gt;0,1,0))</f>
        <v>0</v>
      </c>
      <c r="HW4" s="29" t="n">
        <f aca="false">IF(HW3="",0,IF(COUNTIF(FeiertagListe,HW3)&gt;0,1,0))</f>
        <v>0</v>
      </c>
      <c r="HX4" s="29" t="n">
        <f aca="false">IF(HX3="",0,IF(COUNTIF(FeiertagListe,HX3)&gt;0,1,0))</f>
        <v>0</v>
      </c>
      <c r="HY4" s="29" t="n">
        <f aca="false">IF(HY3="",0,IF(COUNTIF(FeiertagListe,HY3)&gt;0,1,0))</f>
        <v>0</v>
      </c>
      <c r="HZ4" s="29" t="n">
        <f aca="false">IF(HZ3="",0,IF(COUNTIF(FeiertagListe,HZ3)&gt;0,1,0))</f>
        <v>0</v>
      </c>
      <c r="IA4" s="29" t="n">
        <f aca="false">IF(IA3="",0,IF(COUNTIF(FeiertagListe,IA3)&gt;0,1,0))</f>
        <v>0</v>
      </c>
      <c r="IB4" s="29" t="n">
        <f aca="false">IF(IB3="",0,IF(COUNTIF(FeiertagListe,IB3)&gt;0,1,0))</f>
        <v>0</v>
      </c>
      <c r="IC4" s="29" t="n">
        <f aca="false">IF(IC3="",0,IF(COUNTIF(FeiertagListe,IC3)&gt;0,1,0))</f>
        <v>0</v>
      </c>
      <c r="ID4" s="29" t="n">
        <f aca="false">IF(ID3="",0,IF(COUNTIF(FeiertagListe,ID3)&gt;0,1,0))</f>
        <v>0</v>
      </c>
      <c r="IE4" s="29" t="n">
        <f aca="false">IF(IE3="",0,IF(COUNTIF(FeiertagListe,IE3)&gt;0,1,0))</f>
        <v>0</v>
      </c>
      <c r="IF4" s="29" t="n">
        <f aca="false">IF(IF3="",0,IF(COUNTIF(FeiertagListe,IF3)&gt;0,1,0))</f>
        <v>0</v>
      </c>
      <c r="IG4" s="29" t="n">
        <f aca="false">IF(IG3="",0,IF(COUNTIF(FeiertagListe,IG3)&gt;0,1,0))</f>
        <v>0</v>
      </c>
      <c r="IH4" s="29" t="n">
        <f aca="false">IF(IH3="",0,IF(COUNTIF(FeiertagListe,IH3)&gt;0,1,0))</f>
        <v>0</v>
      </c>
      <c r="II4" s="29" t="n">
        <f aca="false">IF(II3="",0,IF(COUNTIF(FeiertagListe,II3)&gt;0,1,0))</f>
        <v>0</v>
      </c>
      <c r="IJ4" s="29" t="n">
        <f aca="false">IF(IJ3="",0,IF(COUNTIF(FeiertagListe,IJ3)&gt;0,1,0))</f>
        <v>0</v>
      </c>
      <c r="IK4" s="29" t="n">
        <f aca="false">IF(IK3="",0,IF(COUNTIF(FeiertagListe,IK3)&gt;0,1,0))</f>
        <v>0</v>
      </c>
      <c r="IL4" s="29" t="n">
        <f aca="false">IF(IL3="",0,IF(COUNTIF(FeiertagListe,IL3)&gt;0,1,0))</f>
        <v>0</v>
      </c>
      <c r="IM4" s="29" t="n">
        <f aca="false">IF(IM3="",0,IF(COUNTIF(FeiertagListe,IM3)&gt;0,1,0))</f>
        <v>0</v>
      </c>
      <c r="IN4" s="29" t="n">
        <f aca="false">IF(IN3="",0,IF(COUNTIF(FeiertagListe,IN3)&gt;0,1,0))</f>
        <v>0</v>
      </c>
      <c r="IO4" s="29" t="n">
        <f aca="false">IF(IO3="",0,IF(COUNTIF(FeiertagListe,IO3)&gt;0,1,0))</f>
        <v>0</v>
      </c>
      <c r="IP4" s="29" t="n">
        <f aca="false">IF(IP3="",0,IF(COUNTIF(FeiertagListe,IP3)&gt;0,1,0))</f>
        <v>0</v>
      </c>
      <c r="IQ4" s="29" t="n">
        <f aca="false">IF(IQ3="",0,IF(COUNTIF(FeiertagListe,IQ3)&gt;0,1,0))</f>
        <v>0</v>
      </c>
      <c r="IR4" s="29" t="n">
        <f aca="false">IF(IR3="",0,IF(COUNTIF(FeiertagListe,IR3)&gt;0,1,0))</f>
        <v>0</v>
      </c>
      <c r="IS4" s="29" t="n">
        <f aca="false">IF(IS3="",0,IF(COUNTIF(FeiertagListe,IS3)&gt;0,1,0))</f>
        <v>0</v>
      </c>
      <c r="IT4" s="29" t="n">
        <f aca="false">IF(IT3="",0,IF(COUNTIF(FeiertagListe,IT3)&gt;0,1,0))</f>
        <v>0</v>
      </c>
      <c r="IU4" s="29" t="n">
        <f aca="false">IF(IU3="",0,IF(COUNTIF(FeiertagListe,IU3)&gt;0,1,0))</f>
        <v>0</v>
      </c>
      <c r="IV4" s="29" t="n">
        <f aca="false">IF(IV3="",0,IF(COUNTIF(FeiertagListe,IV3)&gt;0,1,0))</f>
        <v>0</v>
      </c>
      <c r="IW4" s="29" t="n">
        <f aca="false">IF(IW3="",0,IF(COUNTIF(FeiertagListe,IW3)&gt;0,1,0))</f>
        <v>0</v>
      </c>
      <c r="IX4" s="29" t="n">
        <f aca="false">IF(IX3="",0,IF(COUNTIF(FeiertagListe,IX3)&gt;0,1,0))</f>
        <v>0</v>
      </c>
      <c r="IY4" s="29" t="n">
        <f aca="false">IF(IY3="",0,IF(COUNTIF(FeiertagListe,IY3)&gt;0,1,0))</f>
        <v>0</v>
      </c>
      <c r="IZ4" s="29" t="n">
        <f aca="false">IF(IZ3="",0,IF(COUNTIF(FeiertagListe,IZ3)&gt;0,1,0))</f>
        <v>0</v>
      </c>
      <c r="JA4" s="29" t="n">
        <f aca="false">IF(JA3="",0,IF(COUNTIF(FeiertagListe,JA3)&gt;0,1,0))</f>
        <v>0</v>
      </c>
      <c r="JB4" s="29" t="n">
        <f aca="false">IF(JB3="",0,IF(COUNTIF(FeiertagListe,JB3)&gt;0,1,0))</f>
        <v>0</v>
      </c>
      <c r="JC4" s="29" t="n">
        <f aca="false">IF(JC3="",0,IF(COUNTIF(FeiertagListe,JC3)&gt;0,1,0))</f>
        <v>0</v>
      </c>
      <c r="JD4" s="29" t="n">
        <f aca="false">IF(JD3="",0,IF(COUNTIF(FeiertagListe,JD3)&gt;0,1,0))</f>
        <v>0</v>
      </c>
      <c r="JE4" s="29" t="n">
        <f aca="false">IF(JE3="",0,IF(COUNTIF(FeiertagListe,JE3)&gt;0,1,0))</f>
        <v>0</v>
      </c>
      <c r="JF4" s="29" t="n">
        <f aca="false">IF(JF3="",0,IF(COUNTIF(FeiertagListe,JF3)&gt;0,1,0))</f>
        <v>0</v>
      </c>
      <c r="JG4" s="29" t="n">
        <f aca="false">IF(JG3="",0,IF(COUNTIF(FeiertagListe,JG3)&gt;0,1,0))</f>
        <v>0</v>
      </c>
      <c r="JH4" s="29" t="n">
        <f aca="false">IF(JH3="",0,IF(COUNTIF(FeiertagListe,JH3)&gt;0,1,0))</f>
        <v>0</v>
      </c>
      <c r="JI4" s="29" t="n">
        <f aca="false">IF(JI3="",0,IF(COUNTIF(FeiertagListe,JI3)&gt;0,1,0))</f>
        <v>0</v>
      </c>
      <c r="JJ4" s="29" t="n">
        <f aca="false">IF(JJ3="",0,IF(COUNTIF(FeiertagListe,JJ3)&gt;0,1,0))</f>
        <v>0</v>
      </c>
      <c r="JK4" s="29" t="n">
        <f aca="false">IF(JK3="",0,IF(COUNTIF(FeiertagListe,JK3)&gt;0,1,0))</f>
        <v>0</v>
      </c>
      <c r="JL4" s="29" t="n">
        <f aca="false">IF(JL3="",0,IF(COUNTIF(FeiertagListe,JL3)&gt;0,1,0))</f>
        <v>0</v>
      </c>
      <c r="JM4" s="29" t="n">
        <f aca="false">IF(JM3="",0,IF(COUNTIF(FeiertagListe,JM3)&gt;0,1,0))</f>
        <v>0</v>
      </c>
      <c r="JN4" s="29" t="n">
        <f aca="false">IF(JN3="",0,IF(COUNTIF(FeiertagListe,JN3)&gt;0,1,0))</f>
        <v>0</v>
      </c>
      <c r="JO4" s="29" t="n">
        <f aca="false">IF(JO3="",0,IF(COUNTIF(FeiertagListe,JO3)&gt;0,1,0))</f>
        <v>0</v>
      </c>
      <c r="JP4" s="29" t="n">
        <f aca="false">IF(JP3="",0,IF(COUNTIF(FeiertagListe,JP3)&gt;0,1,0))</f>
        <v>0</v>
      </c>
      <c r="JQ4" s="29" t="n">
        <f aca="false">IF(JQ3="",0,IF(COUNTIF(FeiertagListe,JQ3)&gt;0,1,0))</f>
        <v>0</v>
      </c>
      <c r="JR4" s="29" t="n">
        <f aca="false">IF(JR3="",0,IF(COUNTIF(FeiertagListe,JR3)&gt;0,1,0))</f>
        <v>0</v>
      </c>
      <c r="JS4" s="29" t="n">
        <f aca="false">IF(JS3="",0,IF(COUNTIF(FeiertagListe,JS3)&gt;0,1,0))</f>
        <v>0</v>
      </c>
      <c r="JT4" s="29" t="n">
        <f aca="false">IF(JT3="",0,IF(COUNTIF(FeiertagListe,JT3)&gt;0,1,0))</f>
        <v>0</v>
      </c>
      <c r="JU4" s="29" t="n">
        <f aca="false">IF(JU3="",0,IF(COUNTIF(FeiertagListe,JU3)&gt;0,1,0))</f>
        <v>0</v>
      </c>
      <c r="JV4" s="29" t="n">
        <f aca="false">IF(JV3="",0,IF(COUNTIF(FeiertagListe,JV3)&gt;0,1,0))</f>
        <v>0</v>
      </c>
      <c r="JW4" s="29" t="n">
        <f aca="false">IF(JW3="",0,IF(COUNTIF(FeiertagListe,JW3)&gt;0,1,0))</f>
        <v>0</v>
      </c>
      <c r="JX4" s="29" t="n">
        <f aca="false">IF(JX3="",0,IF(COUNTIF(FeiertagListe,JX3)&gt;0,1,0))</f>
        <v>1</v>
      </c>
      <c r="JY4" s="29" t="n">
        <f aca="false">IF(JY3="",0,IF(COUNTIF(FeiertagListe,JY3)&gt;0,1,0))</f>
        <v>0</v>
      </c>
      <c r="JZ4" s="29" t="n">
        <f aca="false">IF(JZ3="",0,IF(COUNTIF(FeiertagListe,JZ3)&gt;0,1,0))</f>
        <v>0</v>
      </c>
      <c r="KA4" s="29" t="n">
        <f aca="false">IF(KA3="",0,IF(COUNTIF(FeiertagListe,KA3)&gt;0,1,0))</f>
        <v>0</v>
      </c>
      <c r="KB4" s="29" t="n">
        <f aca="false">IF(KB3="",0,IF(COUNTIF(FeiertagListe,KB3)&gt;0,1,0))</f>
        <v>0</v>
      </c>
      <c r="KC4" s="29" t="n">
        <f aca="false">IF(KC3="",0,IF(COUNTIF(FeiertagListe,KC3)&gt;0,1,0))</f>
        <v>0</v>
      </c>
      <c r="KD4" s="29" t="n">
        <f aca="false">IF(KD3="",0,IF(COUNTIF(FeiertagListe,KD3)&gt;0,1,0))</f>
        <v>0</v>
      </c>
      <c r="KE4" s="29" t="n">
        <f aca="false">IF(KE3="",0,IF(COUNTIF(FeiertagListe,KE3)&gt;0,1,0))</f>
        <v>0</v>
      </c>
      <c r="KF4" s="29" t="n">
        <f aca="false">IF(KF3="",0,IF(COUNTIF(FeiertagListe,KF3)&gt;0,1,0))</f>
        <v>0</v>
      </c>
      <c r="KG4" s="29" t="n">
        <f aca="false">IF(KG3="",0,IF(COUNTIF(FeiertagListe,KG3)&gt;0,1,0))</f>
        <v>0</v>
      </c>
      <c r="KH4" s="29" t="n">
        <f aca="false">IF(KH3="",0,IF(COUNTIF(FeiertagListe,KH3)&gt;0,1,0))</f>
        <v>0</v>
      </c>
      <c r="KI4" s="29" t="n">
        <f aca="false">IF(KI3="",0,IF(COUNTIF(FeiertagListe,KI3)&gt;0,1,0))</f>
        <v>0</v>
      </c>
      <c r="KJ4" s="29" t="n">
        <f aca="false">IF(KJ3="",0,IF(COUNTIF(FeiertagListe,KJ3)&gt;0,1,0))</f>
        <v>0</v>
      </c>
      <c r="KK4" s="29" t="n">
        <f aca="false">IF(KK3="",0,IF(COUNTIF(FeiertagListe,KK3)&gt;0,1,0))</f>
        <v>0</v>
      </c>
      <c r="KL4" s="29" t="n">
        <f aca="false">IF(KL3="",0,IF(COUNTIF(FeiertagListe,KL3)&gt;0,1,0))</f>
        <v>0</v>
      </c>
      <c r="KM4" s="29" t="n">
        <f aca="false">IF(KM3="",0,IF(COUNTIF(FeiertagListe,KM3)&gt;0,1,0))</f>
        <v>0</v>
      </c>
      <c r="KN4" s="29" t="n">
        <f aca="false">IF(KN3="",0,IF(COUNTIF(FeiertagListe,KN3)&gt;0,1,0))</f>
        <v>0</v>
      </c>
      <c r="KO4" s="29" t="n">
        <f aca="false">IF(KO3="",0,IF(COUNTIF(FeiertagListe,KO3)&gt;0,1,0))</f>
        <v>0</v>
      </c>
      <c r="KP4" s="29" t="n">
        <f aca="false">IF(KP3="",0,IF(COUNTIF(FeiertagListe,KP3)&gt;0,1,0))</f>
        <v>0</v>
      </c>
      <c r="KQ4" s="29" t="n">
        <f aca="false">IF(KQ3="",0,IF(COUNTIF(FeiertagListe,KQ3)&gt;0,1,0))</f>
        <v>0</v>
      </c>
      <c r="KR4" s="29" t="n">
        <f aca="false">IF(KR3="",0,IF(COUNTIF(FeiertagListe,KR3)&gt;0,1,0))</f>
        <v>0</v>
      </c>
      <c r="KS4" s="29" t="n">
        <f aca="false">IF(KS3="",0,IF(COUNTIF(FeiertagListe,KS3)&gt;0,1,0))</f>
        <v>0</v>
      </c>
      <c r="KT4" s="29" t="n">
        <f aca="false">IF(KT3="",0,IF(COUNTIF(FeiertagListe,KT3)&gt;0,1,0))</f>
        <v>0</v>
      </c>
      <c r="KU4" s="29" t="n">
        <f aca="false">IF(KU3="",0,IF(COUNTIF(FeiertagListe,KU3)&gt;0,1,0))</f>
        <v>0</v>
      </c>
      <c r="KV4" s="29" t="n">
        <f aca="false">IF(KV3="",0,IF(COUNTIF(FeiertagListe,KV3)&gt;0,1,0))</f>
        <v>0</v>
      </c>
      <c r="KW4" s="29" t="n">
        <f aca="false">IF(KW3="",0,IF(COUNTIF(FeiertagListe,KW3)&gt;0,1,0))</f>
        <v>0</v>
      </c>
      <c r="KX4" s="29" t="n">
        <f aca="false">IF(KX3="",0,IF(COUNTIF(FeiertagListe,KX3)&gt;0,1,0))</f>
        <v>0</v>
      </c>
      <c r="KY4" s="29" t="n">
        <f aca="false">IF(KY3="",0,IF(COUNTIF(FeiertagListe,KY3)&gt;0,1,0))</f>
        <v>0</v>
      </c>
      <c r="KZ4" s="29" t="n">
        <f aca="false">IF(KZ3="",0,IF(COUNTIF(FeiertagListe,KZ3)&gt;0,1,0))</f>
        <v>0</v>
      </c>
      <c r="LA4" s="29" t="n">
        <f aca="false">IF(LA3="",0,IF(COUNTIF(FeiertagListe,LA3)&gt;0,1,0))</f>
        <v>0</v>
      </c>
      <c r="LB4" s="29" t="n">
        <f aca="false">IF(LB3="",0,IF(COUNTIF(FeiertagListe,LB3)&gt;0,1,0))</f>
        <v>0</v>
      </c>
      <c r="LC4" s="29" t="n">
        <f aca="false">IF(LC3="",0,IF(COUNTIF(FeiertagListe,LC3)&gt;0,1,0))</f>
        <v>0</v>
      </c>
      <c r="LD4" s="29" t="n">
        <f aca="false">IF(LD3="",0,IF(COUNTIF(FeiertagListe,LD3)&gt;0,1,0))</f>
        <v>0</v>
      </c>
      <c r="LE4" s="29" t="n">
        <f aca="false">IF(LE3="",0,IF(COUNTIF(FeiertagListe,LE3)&gt;0,1,0))</f>
        <v>0</v>
      </c>
      <c r="LF4" s="29" t="n">
        <f aca="false">IF(LF3="",0,IF(COUNTIF(FeiertagListe,LF3)&gt;0,1,0))</f>
        <v>0</v>
      </c>
      <c r="LG4" s="29" t="n">
        <f aca="false">IF(LG3="",0,IF(COUNTIF(FeiertagListe,LG3)&gt;0,1,0))</f>
        <v>0</v>
      </c>
      <c r="LH4" s="29" t="n">
        <f aca="false">IF(LH3="",0,IF(COUNTIF(FeiertagListe,LH3)&gt;0,1,0))</f>
        <v>0</v>
      </c>
      <c r="LI4" s="29" t="n">
        <f aca="false">IF(LI3="",0,IF(COUNTIF(FeiertagListe,LI3)&gt;0,1,0))</f>
        <v>0</v>
      </c>
      <c r="LJ4" s="29" t="n">
        <f aca="false">IF(LJ3="",0,IF(COUNTIF(FeiertagListe,LJ3)&gt;0,1,0))</f>
        <v>0</v>
      </c>
      <c r="LK4" s="29" t="n">
        <f aca="false">IF(LK3="",0,IF(COUNTIF(FeiertagListe,LK3)&gt;0,1,0))</f>
        <v>0</v>
      </c>
      <c r="LL4" s="29" t="n">
        <f aca="false">IF(LL3="",0,IF(COUNTIF(FeiertagListe,LL3)&gt;0,1,0))</f>
        <v>0</v>
      </c>
      <c r="LM4" s="29" t="n">
        <f aca="false">IF(LM3="",0,IF(COUNTIF(FeiertagListe,LM3)&gt;0,1,0))</f>
        <v>0</v>
      </c>
      <c r="LN4" s="29" t="n">
        <f aca="false">IF(LN3="",0,IF(COUNTIF(FeiertagListe,LN3)&gt;0,1,0))</f>
        <v>0</v>
      </c>
      <c r="LO4" s="29" t="n">
        <f aca="false">IF(LO3="",0,IF(COUNTIF(FeiertagListe,LO3)&gt;0,1,0))</f>
        <v>0</v>
      </c>
      <c r="LP4" s="29" t="n">
        <f aca="false">IF(LP3="",0,IF(COUNTIF(FeiertagListe,LP3)&gt;0,1,0))</f>
        <v>0</v>
      </c>
      <c r="LQ4" s="29" t="n">
        <f aca="false">IF(LQ3="",0,IF(COUNTIF(FeiertagListe,LQ3)&gt;0,1,0))</f>
        <v>0</v>
      </c>
      <c r="LR4" s="29" t="n">
        <f aca="false">IF(LR3="",0,IF(COUNTIF(FeiertagListe,LR3)&gt;0,1,0))</f>
        <v>0</v>
      </c>
      <c r="LS4" s="29" t="n">
        <f aca="false">IF(LS3="",0,IF(COUNTIF(FeiertagListe,LS3)&gt;0,1,0))</f>
        <v>0</v>
      </c>
      <c r="LT4" s="29" t="n">
        <f aca="false">IF(LT3="",0,IF(COUNTIF(FeiertagListe,LT3)&gt;0,1,0))</f>
        <v>0</v>
      </c>
      <c r="LU4" s="29" t="n">
        <f aca="false">IF(LU3="",0,IF(COUNTIF(FeiertagListe,LU3)&gt;0,1,0))</f>
        <v>0</v>
      </c>
      <c r="LV4" s="29" t="n">
        <f aca="false">IF(LV3="",0,IF(COUNTIF(FeiertagListe,LV3)&gt;0,1,0))</f>
        <v>0</v>
      </c>
      <c r="LW4" s="29" t="n">
        <f aca="false">IF(LW3="",0,IF(COUNTIF(FeiertagListe,LW3)&gt;0,1,0))</f>
        <v>0</v>
      </c>
      <c r="LX4" s="29" t="n">
        <f aca="false">IF(LX3="",0,IF(COUNTIF(FeiertagListe,LX3)&gt;0,1,0))</f>
        <v>0</v>
      </c>
      <c r="LY4" s="29" t="n">
        <f aca="false">IF(LY3="",0,IF(COUNTIF(FeiertagListe,LY3)&gt;0,1,0))</f>
        <v>0</v>
      </c>
      <c r="LZ4" s="29" t="n">
        <f aca="false">IF(LZ3="",0,IF(COUNTIF(FeiertagListe,LZ3)&gt;0,1,0))</f>
        <v>0</v>
      </c>
      <c r="MA4" s="29" t="n">
        <f aca="false">IF(MA3="",0,IF(COUNTIF(FeiertagListe,MA3)&gt;0,1,0))</f>
        <v>0</v>
      </c>
      <c r="MB4" s="29" t="n">
        <f aca="false">IF(MB3="",0,IF(COUNTIF(FeiertagListe,MB3)&gt;0,1,0))</f>
        <v>0</v>
      </c>
      <c r="MC4" s="29" t="n">
        <f aca="false">IF(MC3="",0,IF(COUNTIF(FeiertagListe,MC3)&gt;0,1,0))</f>
        <v>0</v>
      </c>
      <c r="MD4" s="29" t="n">
        <f aca="false">IF(MD3="",0,IF(COUNTIF(FeiertagListe,MD3)&gt;0,1,0))</f>
        <v>0</v>
      </c>
      <c r="ME4" s="29" t="n">
        <f aca="false">IF(ME3="",0,IF(COUNTIF(FeiertagListe,ME3)&gt;0,1,0))</f>
        <v>0</v>
      </c>
      <c r="MF4" s="29" t="n">
        <f aca="false">IF(MF3="",0,IF(COUNTIF(FeiertagListe,MF3)&gt;0,1,0))</f>
        <v>0</v>
      </c>
      <c r="MG4" s="29" t="n">
        <f aca="false">IF(MG3="",0,IF(COUNTIF(FeiertagListe,MG3)&gt;0,1,0))</f>
        <v>0</v>
      </c>
      <c r="MH4" s="29" t="n">
        <f aca="false">IF(MH3="",0,IF(COUNTIF(FeiertagListe,MH3)&gt;0,1,0))</f>
        <v>0</v>
      </c>
      <c r="MI4" s="29" t="n">
        <f aca="false">IF(MI3="",0,IF(COUNTIF(FeiertagListe,MI3)&gt;0,1,0))</f>
        <v>0</v>
      </c>
      <c r="MJ4" s="29" t="n">
        <f aca="false">IF(MJ3="",0,IF(COUNTIF(FeiertagListe,MJ3)&gt;0,1,0))</f>
        <v>0</v>
      </c>
      <c r="MK4" s="29" t="n">
        <f aca="false">IF(MK3="",0,IF(COUNTIF(FeiertagListe,MK3)&gt;0,1,0))</f>
        <v>0</v>
      </c>
      <c r="ML4" s="29" t="n">
        <f aca="false">IF(ML3="",0,IF(COUNTIF(FeiertagListe,ML3)&gt;0,1,0))</f>
        <v>0</v>
      </c>
      <c r="MM4" s="29" t="n">
        <f aca="false">IF(MM3="",0,IF(COUNTIF(FeiertagListe,MM3)&gt;0,1,0))</f>
        <v>0</v>
      </c>
      <c r="MN4" s="29" t="n">
        <f aca="false">IF(MN3="",0,IF(COUNTIF(FeiertagListe,MN3)&gt;0,1,0))</f>
        <v>0</v>
      </c>
      <c r="MO4" s="29" t="n">
        <f aca="false">IF(MO3="",0,IF(COUNTIF(FeiertagListe,MO3)&gt;0,1,0))</f>
        <v>0</v>
      </c>
      <c r="MP4" s="29" t="n">
        <f aca="false">IF(MP3="",0,IF(COUNTIF(FeiertagListe,MP3)&gt;0,1,0))</f>
        <v>0</v>
      </c>
      <c r="MQ4" s="29" t="n">
        <f aca="false">IF(MQ3="",0,IF(COUNTIF(FeiertagListe,MQ3)&gt;0,1,0))</f>
        <v>0</v>
      </c>
      <c r="MR4" s="29" t="n">
        <f aca="false">IF(MR3="",0,IF(COUNTIF(FeiertagListe,MR3)&gt;0,1,0))</f>
        <v>0</v>
      </c>
      <c r="MS4" s="29" t="n">
        <f aca="false">IF(MS3="",0,IF(COUNTIF(FeiertagListe,MS3)&gt;0,1,0))</f>
        <v>0</v>
      </c>
      <c r="MT4" s="29" t="n">
        <f aca="false">IF(MT3="",0,IF(COUNTIF(FeiertagListe,MT3)&gt;0,1,0))</f>
        <v>0</v>
      </c>
      <c r="MU4" s="29" t="n">
        <f aca="false">IF(MU3="",0,IF(COUNTIF(FeiertagListe,MU3)&gt;0,1,0))</f>
        <v>0</v>
      </c>
      <c r="MV4" s="29" t="n">
        <f aca="false">IF(MV3="",0,IF(COUNTIF(FeiertagListe,MV3)&gt;0,1,0))</f>
        <v>0</v>
      </c>
      <c r="MW4" s="29" t="n">
        <f aca="false">IF(MW3="",0,IF(COUNTIF(FeiertagListe,MW3)&gt;0,1,0))</f>
        <v>0</v>
      </c>
      <c r="MX4" s="29" t="n">
        <f aca="false">IF(MX3="",0,IF(COUNTIF(FeiertagListe,MX3)&gt;0,1,0))</f>
        <v>0</v>
      </c>
      <c r="MY4" s="29" t="n">
        <f aca="false">IF(MY3="",0,IF(COUNTIF(FeiertagListe,MY3)&gt;0,1,0))</f>
        <v>0</v>
      </c>
      <c r="MZ4" s="29" t="n">
        <f aca="false">IF(MZ3="",0,IF(COUNTIF(FeiertagListe,MZ3)&gt;0,1,0))</f>
        <v>0</v>
      </c>
      <c r="NA4" s="29" t="n">
        <f aca="false">IF(NA3="",0,IF(COUNTIF(FeiertagListe,NA3)&gt;0,1,0))</f>
        <v>0</v>
      </c>
      <c r="NB4" s="29" t="n">
        <f aca="false">IF(NB3="",0,IF(COUNTIF(FeiertagListe,NB3)&gt;0,1,0))</f>
        <v>0</v>
      </c>
      <c r="NC4" s="29" t="n">
        <f aca="false">IF(NC3="",0,IF(COUNTIF(FeiertagListe,NC3)&gt;0,1,0))</f>
        <v>0</v>
      </c>
      <c r="ND4" s="29" t="n">
        <f aca="false">IF(ND3="",0,IF(COUNTIF(FeiertagListe,ND3)&gt;0,1,0))</f>
        <v>1</v>
      </c>
      <c r="NE4" s="29" t="n">
        <f aca="false">IF(NE3="",0,IF(COUNTIF(FeiertagListe,NE3)&gt;0,1,0))</f>
        <v>1</v>
      </c>
      <c r="NF4" s="29" t="n">
        <f aca="false">IF(NF3="",0,IF(COUNTIF(FeiertagListe,NF3)&gt;0,1,0))</f>
        <v>0</v>
      </c>
      <c r="NG4" s="29" t="n">
        <f aca="false">IF(NG3="",0,IF(COUNTIF(FeiertagListe,NG3)&gt;0,1,0))</f>
        <v>0</v>
      </c>
      <c r="NH4" s="29" t="n">
        <f aca="false">IF(NH3="",0,IF(COUNTIF(FeiertagListe,NH3)&gt;0,1,0))</f>
        <v>0</v>
      </c>
      <c r="NI4" s="29" t="n">
        <f aca="false">IF(NI3="",0,IF(COUNTIF(FeiertagListe,NI3)&gt;0,1,0))</f>
        <v>0</v>
      </c>
      <c r="NJ4" s="29" t="n">
        <f aca="false">IF(NJ3="",0,IF(COUNTIF(FeiertagListe,NJ3)&gt;0,1,0))</f>
        <v>0</v>
      </c>
    </row>
    <row r="5" customFormat="false" ht="15" hidden="true" customHeight="false" outlineLevel="0" collapsed="false">
      <c r="A5" s="27" t="s">
        <v>60</v>
      </c>
      <c r="C5" s="29" t="n">
        <f aca="false">IF(C3="",0,IF(C4=1,0,IF(WEEKDAY(C3,2)=7,0,IF(WEEKDAY(C3,2)=6,IF(SamstagArbeitstag="ja",1,0),1))))</f>
        <v>0</v>
      </c>
      <c r="D5" s="29" t="n">
        <f aca="false">IF(D3="",0,IF(D4=1,0,IF(WEEKDAY(D3,2)=7,0,IF(WEEKDAY(D3,2)=6,IF(SamstagArbeitstag="ja",1,0),1))))</f>
        <v>0</v>
      </c>
      <c r="E5" s="29" t="n">
        <f aca="false">IF(E3="",0,IF(E4=1,0,IF(WEEKDAY(E3,2)=7,0,IF(WEEKDAY(E3,2)=6,IF(SamstagArbeitstag="ja",1,0),1))))</f>
        <v>0</v>
      </c>
      <c r="F5" s="29" t="n">
        <f aca="false">IF(F3="",0,IF(F4=1,0,IF(WEEKDAY(F3,2)=7,0,IF(WEEKDAY(F3,2)=6,IF(SamstagArbeitstag="ja",1,0),1))))</f>
        <v>1</v>
      </c>
      <c r="G5" s="29" t="n">
        <f aca="false">IF(G3="",0,IF(G4=1,0,IF(WEEKDAY(G3,2)=7,0,IF(WEEKDAY(G3,2)=6,IF(SamstagArbeitstag="ja",1,0),1))))</f>
        <v>1</v>
      </c>
      <c r="H5" s="29" t="n">
        <f aca="false">IF(H3="",0,IF(H4=1,0,IF(WEEKDAY(H3,2)=7,0,IF(WEEKDAY(H3,2)=6,IF(SamstagArbeitstag="ja",1,0),1))))</f>
        <v>1</v>
      </c>
      <c r="I5" s="29" t="n">
        <f aca="false">IF(I3="",0,IF(I4=1,0,IF(WEEKDAY(I3,2)=7,0,IF(WEEKDAY(I3,2)=6,IF(SamstagArbeitstag="ja",1,0),1))))</f>
        <v>1</v>
      </c>
      <c r="J5" s="29" t="n">
        <f aca="false">IF(J3="",0,IF(J4=1,0,IF(WEEKDAY(J3,2)=7,0,IF(WEEKDAY(J3,2)=6,IF(SamstagArbeitstag="ja",1,0),1))))</f>
        <v>1</v>
      </c>
      <c r="K5" s="29" t="n">
        <f aca="false">IF(K3="",0,IF(K4=1,0,IF(WEEKDAY(K3,2)=7,0,IF(WEEKDAY(K3,2)=6,IF(SamstagArbeitstag="ja",1,0),1))))</f>
        <v>0</v>
      </c>
      <c r="L5" s="29" t="n">
        <f aca="false">IF(L3="",0,IF(L4=1,0,IF(WEEKDAY(L3,2)=7,0,IF(WEEKDAY(L3,2)=6,IF(SamstagArbeitstag="ja",1,0),1))))</f>
        <v>0</v>
      </c>
      <c r="M5" s="29" t="n">
        <f aca="false">IF(M3="",0,IF(M4=1,0,IF(WEEKDAY(M3,2)=7,0,IF(WEEKDAY(M3,2)=6,IF(SamstagArbeitstag="ja",1,0),1))))</f>
        <v>1</v>
      </c>
      <c r="N5" s="29" t="n">
        <f aca="false">IF(N3="",0,IF(N4=1,0,IF(WEEKDAY(N3,2)=7,0,IF(WEEKDAY(N3,2)=6,IF(SamstagArbeitstag="ja",1,0),1))))</f>
        <v>1</v>
      </c>
      <c r="O5" s="29" t="n">
        <f aca="false">IF(O3="",0,IF(O4=1,0,IF(WEEKDAY(O3,2)=7,0,IF(WEEKDAY(O3,2)=6,IF(SamstagArbeitstag="ja",1,0),1))))</f>
        <v>1</v>
      </c>
      <c r="P5" s="29" t="n">
        <f aca="false">IF(P3="",0,IF(P4=1,0,IF(WEEKDAY(P3,2)=7,0,IF(WEEKDAY(P3,2)=6,IF(SamstagArbeitstag="ja",1,0),1))))</f>
        <v>1</v>
      </c>
      <c r="Q5" s="29" t="n">
        <f aca="false">IF(Q3="",0,IF(Q4=1,0,IF(WEEKDAY(Q3,2)=7,0,IF(WEEKDAY(Q3,2)=6,IF(SamstagArbeitstag="ja",1,0),1))))</f>
        <v>1</v>
      </c>
      <c r="R5" s="29" t="n">
        <f aca="false">IF(R3="",0,IF(R4=1,0,IF(WEEKDAY(R3,2)=7,0,IF(WEEKDAY(R3,2)=6,IF(SamstagArbeitstag="ja",1,0),1))))</f>
        <v>0</v>
      </c>
      <c r="S5" s="29" t="n">
        <f aca="false">IF(S3="",0,IF(S4=1,0,IF(WEEKDAY(S3,2)=7,0,IF(WEEKDAY(S3,2)=6,IF(SamstagArbeitstag="ja",1,0),1))))</f>
        <v>0</v>
      </c>
      <c r="T5" s="29" t="n">
        <f aca="false">IF(T3="",0,IF(T4=1,0,IF(WEEKDAY(T3,2)=7,0,IF(WEEKDAY(T3,2)=6,IF(SamstagArbeitstag="ja",1,0),1))))</f>
        <v>1</v>
      </c>
      <c r="U5" s="29" t="n">
        <f aca="false">IF(U3="",0,IF(U4=1,0,IF(WEEKDAY(U3,2)=7,0,IF(WEEKDAY(U3,2)=6,IF(SamstagArbeitstag="ja",1,0),1))))</f>
        <v>1</v>
      </c>
      <c r="V5" s="29" t="n">
        <f aca="false">IF(V3="",0,IF(V4=1,0,IF(WEEKDAY(V3,2)=7,0,IF(WEEKDAY(V3,2)=6,IF(SamstagArbeitstag="ja",1,0),1))))</f>
        <v>1</v>
      </c>
      <c r="W5" s="29" t="n">
        <f aca="false">IF(W3="",0,IF(W4=1,0,IF(WEEKDAY(W3,2)=7,0,IF(WEEKDAY(W3,2)=6,IF(SamstagArbeitstag="ja",1,0),1))))</f>
        <v>1</v>
      </c>
      <c r="X5" s="29" t="n">
        <f aca="false">IF(X3="",0,IF(X4=1,0,IF(WEEKDAY(X3,2)=7,0,IF(WEEKDAY(X3,2)=6,IF(SamstagArbeitstag="ja",1,0),1))))</f>
        <v>1</v>
      </c>
      <c r="Y5" s="29" t="n">
        <f aca="false">IF(Y3="",0,IF(Y4=1,0,IF(WEEKDAY(Y3,2)=7,0,IF(WEEKDAY(Y3,2)=6,IF(SamstagArbeitstag="ja",1,0),1))))</f>
        <v>0</v>
      </c>
      <c r="Z5" s="29" t="n">
        <f aca="false">IF(Z3="",0,IF(Z4=1,0,IF(WEEKDAY(Z3,2)=7,0,IF(WEEKDAY(Z3,2)=6,IF(SamstagArbeitstag="ja",1,0),1))))</f>
        <v>0</v>
      </c>
      <c r="AA5" s="29" t="n">
        <f aca="false">IF(AA3="",0,IF(AA4=1,0,IF(WEEKDAY(AA3,2)=7,0,IF(WEEKDAY(AA3,2)=6,IF(SamstagArbeitstag="ja",1,0),1))))</f>
        <v>1</v>
      </c>
      <c r="AB5" s="29" t="n">
        <f aca="false">IF(AB3="",0,IF(AB4=1,0,IF(WEEKDAY(AB3,2)=7,0,IF(WEEKDAY(AB3,2)=6,IF(SamstagArbeitstag="ja",1,0),1))))</f>
        <v>1</v>
      </c>
      <c r="AC5" s="29" t="n">
        <f aca="false">IF(AC3="",0,IF(AC4=1,0,IF(WEEKDAY(AC3,2)=7,0,IF(WEEKDAY(AC3,2)=6,IF(SamstagArbeitstag="ja",1,0),1))))</f>
        <v>1</v>
      </c>
      <c r="AD5" s="29" t="n">
        <f aca="false">IF(AD3="",0,IF(AD4=1,0,IF(WEEKDAY(AD3,2)=7,0,IF(WEEKDAY(AD3,2)=6,IF(SamstagArbeitstag="ja",1,0),1))))</f>
        <v>1</v>
      </c>
      <c r="AE5" s="29" t="n">
        <f aca="false">IF(AE3="",0,IF(AE4=1,0,IF(WEEKDAY(AE3,2)=7,0,IF(WEEKDAY(AE3,2)=6,IF(SamstagArbeitstag="ja",1,0),1))))</f>
        <v>1</v>
      </c>
      <c r="AF5" s="29" t="n">
        <f aca="false">IF(AF3="",0,IF(AF4=1,0,IF(WEEKDAY(AF3,2)=7,0,IF(WEEKDAY(AF3,2)=6,IF(SamstagArbeitstag="ja",1,0),1))))</f>
        <v>0</v>
      </c>
      <c r="AG5" s="29" t="n">
        <f aca="false">IF(AG3="",0,IF(AG4=1,0,IF(WEEKDAY(AG3,2)=7,0,IF(WEEKDAY(AG3,2)=6,IF(SamstagArbeitstag="ja",1,0),1))))</f>
        <v>0</v>
      </c>
      <c r="AH5" s="29" t="n">
        <f aca="false">IF(AH3="",0,IF(AH4=1,0,IF(WEEKDAY(AH3,2)=7,0,IF(WEEKDAY(AH3,2)=6,IF(SamstagArbeitstag="ja",1,0),1))))</f>
        <v>1</v>
      </c>
      <c r="AI5" s="29" t="n">
        <f aca="false">IF(AI3="",0,IF(AI4=1,0,IF(WEEKDAY(AI3,2)=7,0,IF(WEEKDAY(AI3,2)=6,IF(SamstagArbeitstag="ja",1,0),1))))</f>
        <v>1</v>
      </c>
      <c r="AJ5" s="29" t="n">
        <f aca="false">IF(AJ3="",0,IF(AJ4=1,0,IF(WEEKDAY(AJ3,2)=7,0,IF(WEEKDAY(AJ3,2)=6,IF(SamstagArbeitstag="ja",1,0),1))))</f>
        <v>1</v>
      </c>
      <c r="AK5" s="29" t="n">
        <f aca="false">IF(AK3="",0,IF(AK4=1,0,IF(WEEKDAY(AK3,2)=7,0,IF(WEEKDAY(AK3,2)=6,IF(SamstagArbeitstag="ja",1,0),1))))</f>
        <v>1</v>
      </c>
      <c r="AL5" s="29" t="n">
        <f aca="false">IF(AL3="",0,IF(AL4=1,0,IF(WEEKDAY(AL3,2)=7,0,IF(WEEKDAY(AL3,2)=6,IF(SamstagArbeitstag="ja",1,0),1))))</f>
        <v>1</v>
      </c>
      <c r="AM5" s="29" t="n">
        <f aca="false">IF(AM3="",0,IF(AM4=1,0,IF(WEEKDAY(AM3,2)=7,0,IF(WEEKDAY(AM3,2)=6,IF(SamstagArbeitstag="ja",1,0),1))))</f>
        <v>0</v>
      </c>
      <c r="AN5" s="29" t="n">
        <f aca="false">IF(AN3="",0,IF(AN4=1,0,IF(WEEKDAY(AN3,2)=7,0,IF(WEEKDAY(AN3,2)=6,IF(SamstagArbeitstag="ja",1,0),1))))</f>
        <v>0</v>
      </c>
      <c r="AO5" s="29" t="n">
        <f aca="false">IF(AO3="",0,IF(AO4=1,0,IF(WEEKDAY(AO3,2)=7,0,IF(WEEKDAY(AO3,2)=6,IF(SamstagArbeitstag="ja",1,0),1))))</f>
        <v>1</v>
      </c>
      <c r="AP5" s="29" t="n">
        <f aca="false">IF(AP3="",0,IF(AP4=1,0,IF(WEEKDAY(AP3,2)=7,0,IF(WEEKDAY(AP3,2)=6,IF(SamstagArbeitstag="ja",1,0),1))))</f>
        <v>1</v>
      </c>
      <c r="AQ5" s="29" t="n">
        <f aca="false">IF(AQ3="",0,IF(AQ4=1,0,IF(WEEKDAY(AQ3,2)=7,0,IF(WEEKDAY(AQ3,2)=6,IF(SamstagArbeitstag="ja",1,0),1))))</f>
        <v>1</v>
      </c>
      <c r="AR5" s="29" t="n">
        <f aca="false">IF(AR3="",0,IF(AR4=1,0,IF(WEEKDAY(AR3,2)=7,0,IF(WEEKDAY(AR3,2)=6,IF(SamstagArbeitstag="ja",1,0),1))))</f>
        <v>1</v>
      </c>
      <c r="AS5" s="29" t="n">
        <f aca="false">IF(AS3="",0,IF(AS4=1,0,IF(WEEKDAY(AS3,2)=7,0,IF(WEEKDAY(AS3,2)=6,IF(SamstagArbeitstag="ja",1,0),1))))</f>
        <v>1</v>
      </c>
      <c r="AT5" s="29" t="n">
        <f aca="false">IF(AT3="",0,IF(AT4=1,0,IF(WEEKDAY(AT3,2)=7,0,IF(WEEKDAY(AT3,2)=6,IF(SamstagArbeitstag="ja",1,0),1))))</f>
        <v>0</v>
      </c>
      <c r="AU5" s="29" t="n">
        <f aca="false">IF(AU3="",0,IF(AU4=1,0,IF(WEEKDAY(AU3,2)=7,0,IF(WEEKDAY(AU3,2)=6,IF(SamstagArbeitstag="ja",1,0),1))))</f>
        <v>0</v>
      </c>
      <c r="AV5" s="29" t="n">
        <f aca="false">IF(AV3="",0,IF(AV4=1,0,IF(WEEKDAY(AV3,2)=7,0,IF(WEEKDAY(AV3,2)=6,IF(SamstagArbeitstag="ja",1,0),1))))</f>
        <v>1</v>
      </c>
      <c r="AW5" s="29" t="n">
        <f aca="false">IF(AW3="",0,IF(AW4=1,0,IF(WEEKDAY(AW3,2)=7,0,IF(WEEKDAY(AW3,2)=6,IF(SamstagArbeitstag="ja",1,0),1))))</f>
        <v>1</v>
      </c>
      <c r="AX5" s="29" t="n">
        <f aca="false">IF(AX3="",0,IF(AX4=1,0,IF(WEEKDAY(AX3,2)=7,0,IF(WEEKDAY(AX3,2)=6,IF(SamstagArbeitstag="ja",1,0),1))))</f>
        <v>1</v>
      </c>
      <c r="AY5" s="29" t="n">
        <f aca="false">IF(AY3="",0,IF(AY4=1,0,IF(WEEKDAY(AY3,2)=7,0,IF(WEEKDAY(AY3,2)=6,IF(SamstagArbeitstag="ja",1,0),1))))</f>
        <v>1</v>
      </c>
      <c r="AZ5" s="29" t="n">
        <f aca="false">IF(AZ3="",0,IF(AZ4=1,0,IF(WEEKDAY(AZ3,2)=7,0,IF(WEEKDAY(AZ3,2)=6,IF(SamstagArbeitstag="ja",1,0),1))))</f>
        <v>1</v>
      </c>
      <c r="BA5" s="29" t="n">
        <f aca="false">IF(BA3="",0,IF(BA4=1,0,IF(WEEKDAY(BA3,2)=7,0,IF(WEEKDAY(BA3,2)=6,IF(SamstagArbeitstag="ja",1,0),1))))</f>
        <v>0</v>
      </c>
      <c r="BB5" s="29" t="n">
        <f aca="false">IF(BB3="",0,IF(BB4=1,0,IF(WEEKDAY(BB3,2)=7,0,IF(WEEKDAY(BB3,2)=6,IF(SamstagArbeitstag="ja",1,0),1))))</f>
        <v>0</v>
      </c>
      <c r="BC5" s="29" t="n">
        <f aca="false">IF(BC3="",0,IF(BC4=1,0,IF(WEEKDAY(BC3,2)=7,0,IF(WEEKDAY(BC3,2)=6,IF(SamstagArbeitstag="ja",1,0),1))))</f>
        <v>1</v>
      </c>
      <c r="BD5" s="29" t="n">
        <f aca="false">IF(BD3="",0,IF(BD4=1,0,IF(WEEKDAY(BD3,2)=7,0,IF(WEEKDAY(BD3,2)=6,IF(SamstagArbeitstag="ja",1,0),1))))</f>
        <v>1</v>
      </c>
      <c r="BE5" s="29" t="n">
        <f aca="false">IF(BE3="",0,IF(BE4=1,0,IF(WEEKDAY(BE3,2)=7,0,IF(WEEKDAY(BE3,2)=6,IF(SamstagArbeitstag="ja",1,0),1))))</f>
        <v>1</v>
      </c>
      <c r="BF5" s="29" t="n">
        <f aca="false">IF(BF3="",0,IF(BF4=1,0,IF(WEEKDAY(BF3,2)=7,0,IF(WEEKDAY(BF3,2)=6,IF(SamstagArbeitstag="ja",1,0),1))))</f>
        <v>1</v>
      </c>
      <c r="BG5" s="29" t="n">
        <f aca="false">IF(BG3="",0,IF(BG4=1,0,IF(WEEKDAY(BG3,2)=7,0,IF(WEEKDAY(BG3,2)=6,IF(SamstagArbeitstag="ja",1,0),1))))</f>
        <v>1</v>
      </c>
      <c r="BH5" s="29" t="n">
        <f aca="false">IF(BH3="",0,IF(BH4=1,0,IF(WEEKDAY(BH3,2)=7,0,IF(WEEKDAY(BH3,2)=6,IF(SamstagArbeitstag="ja",1,0),1))))</f>
        <v>0</v>
      </c>
      <c r="BI5" s="29" t="n">
        <f aca="false">IF(BI3="",0,IF(BI4=1,0,IF(WEEKDAY(BI3,2)=7,0,IF(WEEKDAY(BI3,2)=6,IF(SamstagArbeitstag="ja",1,0),1))))</f>
        <v>0</v>
      </c>
      <c r="BJ5" s="29" t="n">
        <f aca="false">IF(BJ3="",0,IF(BJ4=1,0,IF(WEEKDAY(BJ3,2)=7,0,IF(WEEKDAY(BJ3,2)=6,IF(SamstagArbeitstag="ja",1,0),1))))</f>
        <v>0</v>
      </c>
      <c r="BK5" s="29" t="n">
        <f aca="false">IF(BK3="",0,IF(BK4=1,0,IF(WEEKDAY(BK3,2)=7,0,IF(WEEKDAY(BK3,2)=6,IF(SamstagArbeitstag="ja",1,0),1))))</f>
        <v>0</v>
      </c>
      <c r="BL5" s="29" t="n">
        <f aca="false">IF(BL3="",0,IF(BL4=1,0,IF(WEEKDAY(BL3,2)=7,0,IF(WEEKDAY(BL3,2)=6,IF(SamstagArbeitstag="ja",1,0),1))))</f>
        <v>0</v>
      </c>
      <c r="BM5" s="29" t="n">
        <f aca="false">IF(BM3="",0,IF(BM4=1,0,IF(WEEKDAY(BM3,2)=7,0,IF(WEEKDAY(BM3,2)=6,IF(SamstagArbeitstag="ja",1,0),1))))</f>
        <v>1</v>
      </c>
      <c r="BN5" s="29" t="n">
        <f aca="false">IF(BN3="",0,IF(BN4=1,0,IF(WEEKDAY(BN3,2)=7,0,IF(WEEKDAY(BN3,2)=6,IF(SamstagArbeitstag="ja",1,0),1))))</f>
        <v>1</v>
      </c>
      <c r="BO5" s="29" t="n">
        <f aca="false">IF(BO3="",0,IF(BO4=1,0,IF(WEEKDAY(BO3,2)=7,0,IF(WEEKDAY(BO3,2)=6,IF(SamstagArbeitstag="ja",1,0),1))))</f>
        <v>1</v>
      </c>
      <c r="BP5" s="29" t="n">
        <f aca="false">IF(BP3="",0,IF(BP4=1,0,IF(WEEKDAY(BP3,2)=7,0,IF(WEEKDAY(BP3,2)=6,IF(SamstagArbeitstag="ja",1,0),1))))</f>
        <v>1</v>
      </c>
      <c r="BQ5" s="29" t="n">
        <f aca="false">IF(BQ3="",0,IF(BQ4=1,0,IF(WEEKDAY(BQ3,2)=7,0,IF(WEEKDAY(BQ3,2)=6,IF(SamstagArbeitstag="ja",1,0),1))))</f>
        <v>1</v>
      </c>
      <c r="BR5" s="29" t="n">
        <f aca="false">IF(BR3="",0,IF(BR4=1,0,IF(WEEKDAY(BR3,2)=7,0,IF(WEEKDAY(BR3,2)=6,IF(SamstagArbeitstag="ja",1,0),1))))</f>
        <v>0</v>
      </c>
      <c r="BS5" s="29" t="n">
        <f aca="false">IF(BS3="",0,IF(BS4=1,0,IF(WEEKDAY(BS3,2)=7,0,IF(WEEKDAY(BS3,2)=6,IF(SamstagArbeitstag="ja",1,0),1))))</f>
        <v>0</v>
      </c>
      <c r="BT5" s="29" t="n">
        <f aca="false">IF(BT3="",0,IF(BT4=1,0,IF(WEEKDAY(BT3,2)=7,0,IF(WEEKDAY(BT3,2)=6,IF(SamstagArbeitstag="ja",1,0),1))))</f>
        <v>1</v>
      </c>
      <c r="BU5" s="29" t="n">
        <f aca="false">IF(BU3="",0,IF(BU4=1,0,IF(WEEKDAY(BU3,2)=7,0,IF(WEEKDAY(BU3,2)=6,IF(SamstagArbeitstag="ja",1,0),1))))</f>
        <v>1</v>
      </c>
      <c r="BV5" s="29" t="n">
        <f aca="false">IF(BV3="",0,IF(BV4=1,0,IF(WEEKDAY(BV3,2)=7,0,IF(WEEKDAY(BV3,2)=6,IF(SamstagArbeitstag="ja",1,0),1))))</f>
        <v>1</v>
      </c>
      <c r="BW5" s="29" t="n">
        <f aca="false">IF(BW3="",0,IF(BW4=1,0,IF(WEEKDAY(BW3,2)=7,0,IF(WEEKDAY(BW3,2)=6,IF(SamstagArbeitstag="ja",1,0),1))))</f>
        <v>1</v>
      </c>
      <c r="BX5" s="29" t="n">
        <f aca="false">IF(BX3="",0,IF(BX4=1,0,IF(WEEKDAY(BX3,2)=7,0,IF(WEEKDAY(BX3,2)=6,IF(SamstagArbeitstag="ja",1,0),1))))</f>
        <v>1</v>
      </c>
      <c r="BY5" s="29" t="n">
        <f aca="false">IF(BY3="",0,IF(BY4=1,0,IF(WEEKDAY(BY3,2)=7,0,IF(WEEKDAY(BY3,2)=6,IF(SamstagArbeitstag="ja",1,0),1))))</f>
        <v>0</v>
      </c>
      <c r="BZ5" s="29" t="n">
        <f aca="false">IF(BZ3="",0,IF(BZ4=1,0,IF(WEEKDAY(BZ3,2)=7,0,IF(WEEKDAY(BZ3,2)=6,IF(SamstagArbeitstag="ja",1,0),1))))</f>
        <v>0</v>
      </c>
      <c r="CA5" s="29" t="n">
        <f aca="false">IF(CA3="",0,IF(CA4=1,0,IF(WEEKDAY(CA3,2)=7,0,IF(WEEKDAY(CA3,2)=6,IF(SamstagArbeitstag="ja",1,0),1))))</f>
        <v>1</v>
      </c>
      <c r="CB5" s="29" t="n">
        <f aca="false">IF(CB3="",0,IF(CB4=1,0,IF(WEEKDAY(CB3,2)=7,0,IF(WEEKDAY(CB3,2)=6,IF(SamstagArbeitstag="ja",1,0),1))))</f>
        <v>1</v>
      </c>
      <c r="CC5" s="29" t="n">
        <f aca="false">IF(CC3="",0,IF(CC4=1,0,IF(WEEKDAY(CC3,2)=7,0,IF(WEEKDAY(CC3,2)=6,IF(SamstagArbeitstag="ja",1,0),1))))</f>
        <v>1</v>
      </c>
      <c r="CD5" s="29" t="n">
        <f aca="false">IF(CD3="",0,IF(CD4=1,0,IF(WEEKDAY(CD3,2)=7,0,IF(WEEKDAY(CD3,2)=6,IF(SamstagArbeitstag="ja",1,0),1))))</f>
        <v>1</v>
      </c>
      <c r="CE5" s="29" t="n">
        <f aca="false">IF(CE3="",0,IF(CE4=1,0,IF(WEEKDAY(CE3,2)=7,0,IF(WEEKDAY(CE3,2)=6,IF(SamstagArbeitstag="ja",1,0),1))))</f>
        <v>1</v>
      </c>
      <c r="CF5" s="29" t="n">
        <f aca="false">IF(CF3="",0,IF(CF4=1,0,IF(WEEKDAY(CF3,2)=7,0,IF(WEEKDAY(CF3,2)=6,IF(SamstagArbeitstag="ja",1,0),1))))</f>
        <v>0</v>
      </c>
      <c r="CG5" s="29" t="n">
        <f aca="false">IF(CG3="",0,IF(CG4=1,0,IF(WEEKDAY(CG3,2)=7,0,IF(WEEKDAY(CG3,2)=6,IF(SamstagArbeitstag="ja",1,0),1))))</f>
        <v>0</v>
      </c>
      <c r="CH5" s="29" t="n">
        <f aca="false">IF(CH3="",0,IF(CH4=1,0,IF(WEEKDAY(CH3,2)=7,0,IF(WEEKDAY(CH3,2)=6,IF(SamstagArbeitstag="ja",1,0),1))))</f>
        <v>1</v>
      </c>
      <c r="CI5" s="29" t="n">
        <f aca="false">IF(CI3="",0,IF(CI4=1,0,IF(WEEKDAY(CI3,2)=7,0,IF(WEEKDAY(CI3,2)=6,IF(SamstagArbeitstag="ja",1,0),1))))</f>
        <v>1</v>
      </c>
      <c r="CJ5" s="29" t="n">
        <f aca="false">IF(CJ3="",0,IF(CJ4=1,0,IF(WEEKDAY(CJ3,2)=7,0,IF(WEEKDAY(CJ3,2)=6,IF(SamstagArbeitstag="ja",1,0),1))))</f>
        <v>1</v>
      </c>
      <c r="CK5" s="29" t="n">
        <f aca="false">IF(CK3="",0,IF(CK4=1,0,IF(WEEKDAY(CK3,2)=7,0,IF(WEEKDAY(CK3,2)=6,IF(SamstagArbeitstag="ja",1,0),1))))</f>
        <v>1</v>
      </c>
      <c r="CL5" s="29" t="n">
        <f aca="false">IF(CL3="",0,IF(CL4=1,0,IF(WEEKDAY(CL3,2)=7,0,IF(WEEKDAY(CL3,2)=6,IF(SamstagArbeitstag="ja",1,0),1))))</f>
        <v>0</v>
      </c>
      <c r="CM5" s="29" t="n">
        <f aca="false">IF(CM3="",0,IF(CM4=1,0,IF(WEEKDAY(CM3,2)=7,0,IF(WEEKDAY(CM3,2)=6,IF(SamstagArbeitstag="ja",1,0),1))))</f>
        <v>0</v>
      </c>
      <c r="CN5" s="29" t="n">
        <f aca="false">IF(CN3="",0,IF(CN4=1,0,IF(WEEKDAY(CN3,2)=7,0,IF(WEEKDAY(CN3,2)=6,IF(SamstagArbeitstag="ja",1,0),1))))</f>
        <v>0</v>
      </c>
      <c r="CO5" s="29" t="n">
        <f aca="false">IF(CO3="",0,IF(CO4=1,0,IF(WEEKDAY(CO3,2)=7,0,IF(WEEKDAY(CO3,2)=6,IF(SamstagArbeitstag="ja",1,0),1))))</f>
        <v>0</v>
      </c>
      <c r="CP5" s="29" t="n">
        <f aca="false">IF(CP3="",0,IF(CP4=1,0,IF(WEEKDAY(CP3,2)=7,0,IF(WEEKDAY(CP3,2)=6,IF(SamstagArbeitstag="ja",1,0),1))))</f>
        <v>1</v>
      </c>
      <c r="CQ5" s="29" t="n">
        <f aca="false">IF(CQ3="",0,IF(CQ4=1,0,IF(WEEKDAY(CQ3,2)=7,0,IF(WEEKDAY(CQ3,2)=6,IF(SamstagArbeitstag="ja",1,0),1))))</f>
        <v>1</v>
      </c>
      <c r="CR5" s="29" t="n">
        <f aca="false">IF(CR3="",0,IF(CR4=1,0,IF(WEEKDAY(CR3,2)=7,0,IF(WEEKDAY(CR3,2)=6,IF(SamstagArbeitstag="ja",1,0),1))))</f>
        <v>1</v>
      </c>
      <c r="CS5" s="29" t="n">
        <f aca="false">IF(CS3="",0,IF(CS4=1,0,IF(WEEKDAY(CS3,2)=7,0,IF(WEEKDAY(CS3,2)=6,IF(SamstagArbeitstag="ja",1,0),1))))</f>
        <v>1</v>
      </c>
      <c r="CT5" s="29" t="n">
        <f aca="false">IF(CT3="",0,IF(CT4=1,0,IF(WEEKDAY(CT3,2)=7,0,IF(WEEKDAY(CT3,2)=6,IF(SamstagArbeitstag="ja",1,0),1))))</f>
        <v>0</v>
      </c>
      <c r="CU5" s="29" t="n">
        <f aca="false">IF(CU3="",0,IF(CU4=1,0,IF(WEEKDAY(CU3,2)=7,0,IF(WEEKDAY(CU3,2)=6,IF(SamstagArbeitstag="ja",1,0),1))))</f>
        <v>0</v>
      </c>
      <c r="CV5" s="29" t="n">
        <f aca="false">IF(CV3="",0,IF(CV4=1,0,IF(WEEKDAY(CV3,2)=7,0,IF(WEEKDAY(CV3,2)=6,IF(SamstagArbeitstag="ja",1,0),1))))</f>
        <v>1</v>
      </c>
      <c r="CW5" s="29" t="n">
        <f aca="false">IF(CW3="",0,IF(CW4=1,0,IF(WEEKDAY(CW3,2)=7,0,IF(WEEKDAY(CW3,2)=6,IF(SamstagArbeitstag="ja",1,0),1))))</f>
        <v>1</v>
      </c>
      <c r="CX5" s="29" t="n">
        <f aca="false">IF(CX3="",0,IF(CX4=1,0,IF(WEEKDAY(CX3,2)=7,0,IF(WEEKDAY(CX3,2)=6,IF(SamstagArbeitstag="ja",1,0),1))))</f>
        <v>1</v>
      </c>
      <c r="CY5" s="29" t="n">
        <f aca="false">IF(CY3="",0,IF(CY4=1,0,IF(WEEKDAY(CY3,2)=7,0,IF(WEEKDAY(CY3,2)=6,IF(SamstagArbeitstag="ja",1,0),1))))</f>
        <v>1</v>
      </c>
      <c r="CZ5" s="29" t="n">
        <f aca="false">IF(CZ3="",0,IF(CZ4=1,0,IF(WEEKDAY(CZ3,2)=7,0,IF(WEEKDAY(CZ3,2)=6,IF(SamstagArbeitstag="ja",1,0),1))))</f>
        <v>1</v>
      </c>
      <c r="DA5" s="29" t="n">
        <f aca="false">IF(DA3="",0,IF(DA4=1,0,IF(WEEKDAY(DA3,2)=7,0,IF(WEEKDAY(DA3,2)=6,IF(SamstagArbeitstag="ja",1,0),1))))</f>
        <v>0</v>
      </c>
      <c r="DB5" s="29" t="n">
        <f aca="false">IF(DB3="",0,IF(DB4=1,0,IF(WEEKDAY(DB3,2)=7,0,IF(WEEKDAY(DB3,2)=6,IF(SamstagArbeitstag="ja",1,0),1))))</f>
        <v>0</v>
      </c>
      <c r="DC5" s="29" t="n">
        <f aca="false">IF(DC3="",0,IF(DC4=1,0,IF(WEEKDAY(DC3,2)=7,0,IF(WEEKDAY(DC3,2)=6,IF(SamstagArbeitstag="ja",1,0),1))))</f>
        <v>1</v>
      </c>
      <c r="DD5" s="29" t="n">
        <f aca="false">IF(DD3="",0,IF(DD4=1,0,IF(WEEKDAY(DD3,2)=7,0,IF(WEEKDAY(DD3,2)=6,IF(SamstagArbeitstag="ja",1,0),1))))</f>
        <v>1</v>
      </c>
      <c r="DE5" s="29" t="n">
        <f aca="false">IF(DE3="",0,IF(DE4=1,0,IF(WEEKDAY(DE3,2)=7,0,IF(WEEKDAY(DE3,2)=6,IF(SamstagArbeitstag="ja",1,0),1))))</f>
        <v>1</v>
      </c>
      <c r="DF5" s="29" t="n">
        <f aca="false">IF(DF3="",0,IF(DF4=1,0,IF(WEEKDAY(DF3,2)=7,0,IF(WEEKDAY(DF3,2)=6,IF(SamstagArbeitstag="ja",1,0),1))))</f>
        <v>1</v>
      </c>
      <c r="DG5" s="29" t="n">
        <f aca="false">IF(DG3="",0,IF(DG4=1,0,IF(WEEKDAY(DG3,2)=7,0,IF(WEEKDAY(DG3,2)=6,IF(SamstagArbeitstag="ja",1,0),1))))</f>
        <v>1</v>
      </c>
      <c r="DH5" s="29" t="n">
        <f aca="false">IF(DH3="",0,IF(DH4=1,0,IF(WEEKDAY(DH3,2)=7,0,IF(WEEKDAY(DH3,2)=6,IF(SamstagArbeitstag="ja",1,0),1))))</f>
        <v>0</v>
      </c>
      <c r="DI5" s="29" t="n">
        <f aca="false">IF(DI3="",0,IF(DI4=1,0,IF(WEEKDAY(DI3,2)=7,0,IF(WEEKDAY(DI3,2)=6,IF(SamstagArbeitstag="ja",1,0),1))))</f>
        <v>0</v>
      </c>
      <c r="DJ5" s="29" t="n">
        <f aca="false">IF(DJ3="",0,IF(DJ4=1,0,IF(WEEKDAY(DJ3,2)=7,0,IF(WEEKDAY(DJ3,2)=6,IF(SamstagArbeitstag="ja",1,0),1))))</f>
        <v>1</v>
      </c>
      <c r="DK5" s="29" t="n">
        <f aca="false">IF(DK3="",0,IF(DK4=1,0,IF(WEEKDAY(DK3,2)=7,0,IF(WEEKDAY(DK3,2)=6,IF(SamstagArbeitstag="ja",1,0),1))))</f>
        <v>1</v>
      </c>
      <c r="DL5" s="29" t="n">
        <f aca="false">IF(DL3="",0,IF(DL4=1,0,IF(WEEKDAY(DL3,2)=7,0,IF(WEEKDAY(DL3,2)=6,IF(SamstagArbeitstag="ja",1,0),1))))</f>
        <v>1</v>
      </c>
      <c r="DM5" s="29" t="n">
        <f aca="false">IF(DM3="",0,IF(DM4=1,0,IF(WEEKDAY(DM3,2)=7,0,IF(WEEKDAY(DM3,2)=6,IF(SamstagArbeitstag="ja",1,0),1))))</f>
        <v>1</v>
      </c>
      <c r="DN5" s="29" t="n">
        <f aca="false">IF(DN3="",0,IF(DN4=1,0,IF(WEEKDAY(DN3,2)=7,0,IF(WEEKDAY(DN3,2)=6,IF(SamstagArbeitstag="ja",1,0),1))))</f>
        <v>1</v>
      </c>
      <c r="DO5" s="29" t="n">
        <f aca="false">IF(DO3="",0,IF(DO4=1,0,IF(WEEKDAY(DO3,2)=7,0,IF(WEEKDAY(DO3,2)=6,IF(SamstagArbeitstag="ja",1,0),1))))</f>
        <v>0</v>
      </c>
      <c r="DP5" s="29" t="n">
        <f aca="false">IF(DP3="",0,IF(DP4=1,0,IF(WEEKDAY(DP3,2)=7,0,IF(WEEKDAY(DP3,2)=6,IF(SamstagArbeitstag="ja",1,0),1))))</f>
        <v>0</v>
      </c>
      <c r="DQ5" s="29" t="n">
        <f aca="false">IF(DQ3="",0,IF(DQ4=1,0,IF(WEEKDAY(DQ3,2)=7,0,IF(WEEKDAY(DQ3,2)=6,IF(SamstagArbeitstag="ja",1,0),1))))</f>
        <v>1</v>
      </c>
      <c r="DR5" s="29" t="n">
        <f aca="false">IF(DR3="",0,IF(DR4=1,0,IF(WEEKDAY(DR3,2)=7,0,IF(WEEKDAY(DR3,2)=6,IF(SamstagArbeitstag="ja",1,0),1))))</f>
        <v>1</v>
      </c>
      <c r="DS5" s="29" t="n">
        <f aca="false">IF(DS3="",0,IF(DS4=1,0,IF(WEEKDAY(DS3,2)=7,0,IF(WEEKDAY(DS3,2)=6,IF(SamstagArbeitstag="ja",1,0),1))))</f>
        <v>1</v>
      </c>
      <c r="DT5" s="29" t="n">
        <f aca="false">IF(DT3="",0,IF(DT4=1,0,IF(WEEKDAY(DT3,2)=7,0,IF(WEEKDAY(DT3,2)=6,IF(SamstagArbeitstag="ja",1,0),1))))</f>
        <v>1</v>
      </c>
      <c r="DU5" s="29" t="n">
        <f aca="false">IF(DU3="",0,IF(DU4=1,0,IF(WEEKDAY(DU3,2)=7,0,IF(WEEKDAY(DU3,2)=6,IF(SamstagArbeitstag="ja",1,0),1))))</f>
        <v>1</v>
      </c>
      <c r="DV5" s="29" t="n">
        <f aca="false">IF(DV3="",0,IF(DV4=1,0,IF(WEEKDAY(DV3,2)=7,0,IF(WEEKDAY(DV3,2)=6,IF(SamstagArbeitstag="ja",1,0),1))))</f>
        <v>0</v>
      </c>
      <c r="DW5" s="29" t="n">
        <f aca="false">IF(DW3="",0,IF(DW4=1,0,IF(WEEKDAY(DW3,2)=7,0,IF(WEEKDAY(DW3,2)=6,IF(SamstagArbeitstag="ja",1,0),1))))</f>
        <v>0</v>
      </c>
      <c r="DX5" s="29" t="n">
        <f aca="false">IF(DX3="",0,IF(DX4=1,0,IF(WEEKDAY(DX3,2)=7,0,IF(WEEKDAY(DX3,2)=6,IF(SamstagArbeitstag="ja",1,0),1))))</f>
        <v>0</v>
      </c>
      <c r="DY5" s="29" t="n">
        <f aca="false">IF(DY3="",0,IF(DY4=1,0,IF(WEEKDAY(DY3,2)=7,0,IF(WEEKDAY(DY3,2)=6,IF(SamstagArbeitstag="ja",1,0),1))))</f>
        <v>1</v>
      </c>
      <c r="DZ5" s="29" t="n">
        <f aca="false">IF(DZ3="",0,IF(DZ4=1,0,IF(WEEKDAY(DZ3,2)=7,0,IF(WEEKDAY(DZ3,2)=6,IF(SamstagArbeitstag="ja",1,0),1))))</f>
        <v>1</v>
      </c>
      <c r="EA5" s="29" t="n">
        <f aca="false">IF(EA3="",0,IF(EA4=1,0,IF(WEEKDAY(EA3,2)=7,0,IF(WEEKDAY(EA3,2)=6,IF(SamstagArbeitstag="ja",1,0),1))))</f>
        <v>1</v>
      </c>
      <c r="EB5" s="29" t="n">
        <f aca="false">IF(EB3="",0,IF(EB4=1,0,IF(WEEKDAY(EB3,2)=7,0,IF(WEEKDAY(EB3,2)=6,IF(SamstagArbeitstag="ja",1,0),1))))</f>
        <v>0</v>
      </c>
      <c r="EC5" s="29" t="n">
        <f aca="false">IF(EC3="",0,IF(EC4=1,0,IF(WEEKDAY(EC3,2)=7,0,IF(WEEKDAY(EC3,2)=6,IF(SamstagArbeitstag="ja",1,0),1))))</f>
        <v>1</v>
      </c>
      <c r="ED5" s="29" t="n">
        <f aca="false">IF(ED3="",0,IF(ED4=1,0,IF(WEEKDAY(ED3,2)=7,0,IF(WEEKDAY(ED3,2)=6,IF(SamstagArbeitstag="ja",1,0),1))))</f>
        <v>0</v>
      </c>
      <c r="EE5" s="29" t="n">
        <f aca="false">IF(EE3="",0,IF(EE4=1,0,IF(WEEKDAY(EE3,2)=7,0,IF(WEEKDAY(EE3,2)=6,IF(SamstagArbeitstag="ja",1,0),1))))</f>
        <v>0</v>
      </c>
      <c r="EF5" s="29" t="n">
        <f aca="false">IF(EF3="",0,IF(EF4=1,0,IF(WEEKDAY(EF3,2)=7,0,IF(WEEKDAY(EF3,2)=6,IF(SamstagArbeitstag="ja",1,0),1))))</f>
        <v>1</v>
      </c>
      <c r="EG5" s="29" t="n">
        <f aca="false">IF(EG3="",0,IF(EG4=1,0,IF(WEEKDAY(EG3,2)=7,0,IF(WEEKDAY(EG3,2)=6,IF(SamstagArbeitstag="ja",1,0),1))))</f>
        <v>1</v>
      </c>
      <c r="EH5" s="29" t="n">
        <f aca="false">IF(EH3="",0,IF(EH4=1,0,IF(WEEKDAY(EH3,2)=7,0,IF(WEEKDAY(EH3,2)=6,IF(SamstagArbeitstag="ja",1,0),1))))</f>
        <v>1</v>
      </c>
      <c r="EI5" s="29" t="n">
        <f aca="false">IF(EI3="",0,IF(EI4=1,0,IF(WEEKDAY(EI3,2)=7,0,IF(WEEKDAY(EI3,2)=6,IF(SamstagArbeitstag="ja",1,0),1))))</f>
        <v>1</v>
      </c>
      <c r="EJ5" s="29" t="n">
        <f aca="false">IF(EJ3="",0,IF(EJ4=1,0,IF(WEEKDAY(EJ3,2)=7,0,IF(WEEKDAY(EJ3,2)=6,IF(SamstagArbeitstag="ja",1,0),1))))</f>
        <v>1</v>
      </c>
      <c r="EK5" s="29" t="n">
        <f aca="false">IF(EK3="",0,IF(EK4=1,0,IF(WEEKDAY(EK3,2)=7,0,IF(WEEKDAY(EK3,2)=6,IF(SamstagArbeitstag="ja",1,0),1))))</f>
        <v>0</v>
      </c>
      <c r="EL5" s="29" t="n">
        <f aca="false">IF(EL3="",0,IF(EL4=1,0,IF(WEEKDAY(EL3,2)=7,0,IF(WEEKDAY(EL3,2)=6,IF(SamstagArbeitstag="ja",1,0),1))))</f>
        <v>0</v>
      </c>
      <c r="EM5" s="29" t="n">
        <f aca="false">IF(EM3="",0,IF(EM4=1,0,IF(WEEKDAY(EM3,2)=7,0,IF(WEEKDAY(EM3,2)=6,IF(SamstagArbeitstag="ja",1,0),1))))</f>
        <v>0</v>
      </c>
      <c r="EN5" s="29" t="n">
        <f aca="false">IF(EN3="",0,IF(EN4=1,0,IF(WEEKDAY(EN3,2)=7,0,IF(WEEKDAY(EN3,2)=6,IF(SamstagArbeitstag="ja",1,0),1))))</f>
        <v>1</v>
      </c>
      <c r="EO5" s="29" t="n">
        <f aca="false">IF(EO3="",0,IF(EO4=1,0,IF(WEEKDAY(EO3,2)=7,0,IF(WEEKDAY(EO3,2)=6,IF(SamstagArbeitstag="ja",1,0),1))))</f>
        <v>1</v>
      </c>
      <c r="EP5" s="29" t="n">
        <f aca="false">IF(EP3="",0,IF(EP4=1,0,IF(WEEKDAY(EP3,2)=7,0,IF(WEEKDAY(EP3,2)=6,IF(SamstagArbeitstag="ja",1,0),1))))</f>
        <v>1</v>
      </c>
      <c r="EQ5" s="29" t="n">
        <f aca="false">IF(EQ3="",0,IF(EQ4=1,0,IF(WEEKDAY(EQ3,2)=7,0,IF(WEEKDAY(EQ3,2)=6,IF(SamstagArbeitstag="ja",1,0),1))))</f>
        <v>1</v>
      </c>
      <c r="ER5" s="29" t="n">
        <f aca="false">IF(ER3="",0,IF(ER4=1,0,IF(WEEKDAY(ER3,2)=7,0,IF(WEEKDAY(ER3,2)=6,IF(SamstagArbeitstag="ja",1,0),1))))</f>
        <v>0</v>
      </c>
      <c r="ES5" s="29" t="n">
        <f aca="false">IF(ES3="",0,IF(ES4=1,0,IF(WEEKDAY(ES3,2)=7,0,IF(WEEKDAY(ES3,2)=6,IF(SamstagArbeitstag="ja",1,0),1))))</f>
        <v>0</v>
      </c>
      <c r="ET5" s="29" t="n">
        <f aca="false">IF(ET3="",0,IF(ET4=1,0,IF(WEEKDAY(ET3,2)=7,0,IF(WEEKDAY(ET3,2)=6,IF(SamstagArbeitstag="ja",1,0),1))))</f>
        <v>1</v>
      </c>
      <c r="EU5" s="29" t="n">
        <f aca="false">IF(EU3="",0,IF(EU4=1,0,IF(WEEKDAY(EU3,2)=7,0,IF(WEEKDAY(EU3,2)=6,IF(SamstagArbeitstag="ja",1,0),1))))</f>
        <v>1</v>
      </c>
      <c r="EV5" s="29" t="n">
        <f aca="false">IF(EV3="",0,IF(EV4=1,0,IF(WEEKDAY(EV3,2)=7,0,IF(WEEKDAY(EV3,2)=6,IF(SamstagArbeitstag="ja",1,0),1))))</f>
        <v>1</v>
      </c>
      <c r="EW5" s="29" t="n">
        <f aca="false">IF(EW3="",0,IF(EW4=1,0,IF(WEEKDAY(EW3,2)=7,0,IF(WEEKDAY(EW3,2)=6,IF(SamstagArbeitstag="ja",1,0),1))))</f>
        <v>1</v>
      </c>
      <c r="EX5" s="29" t="n">
        <f aca="false">IF(EX3="",0,IF(EX4=1,0,IF(WEEKDAY(EX3,2)=7,0,IF(WEEKDAY(EX3,2)=6,IF(SamstagArbeitstag="ja",1,0),1))))</f>
        <v>1</v>
      </c>
      <c r="EY5" s="29" t="n">
        <f aca="false">IF(EY3="",0,IF(EY4=1,0,IF(WEEKDAY(EY3,2)=7,0,IF(WEEKDAY(EY3,2)=6,IF(SamstagArbeitstag="ja",1,0),1))))</f>
        <v>0</v>
      </c>
      <c r="EZ5" s="29" t="n">
        <f aca="false">IF(EZ3="",0,IF(EZ4=1,0,IF(WEEKDAY(EZ3,2)=7,0,IF(WEEKDAY(EZ3,2)=6,IF(SamstagArbeitstag="ja",1,0),1))))</f>
        <v>0</v>
      </c>
      <c r="FA5" s="29" t="n">
        <f aca="false">IF(FA3="",0,IF(FA4=1,0,IF(WEEKDAY(FA3,2)=7,0,IF(WEEKDAY(FA3,2)=6,IF(SamstagArbeitstag="ja",1,0),1))))</f>
        <v>1</v>
      </c>
      <c r="FB5" s="29" t="n">
        <f aca="false">IF(FB3="",0,IF(FB4=1,0,IF(WEEKDAY(FB3,2)=7,0,IF(WEEKDAY(FB3,2)=6,IF(SamstagArbeitstag="ja",1,0),1))))</f>
        <v>1</v>
      </c>
      <c r="FC5" s="29" t="n">
        <f aca="false">IF(FC3="",0,IF(FC4=1,0,IF(WEEKDAY(FC3,2)=7,0,IF(WEEKDAY(FC3,2)=6,IF(SamstagArbeitstag="ja",1,0),1))))</f>
        <v>1</v>
      </c>
      <c r="FD5" s="29" t="n">
        <f aca="false">IF(FD3="",0,IF(FD4=1,0,IF(WEEKDAY(FD3,2)=7,0,IF(WEEKDAY(FD3,2)=6,IF(SamstagArbeitstag="ja",1,0),1))))</f>
        <v>1</v>
      </c>
      <c r="FE5" s="29" t="n">
        <f aca="false">IF(FE3="",0,IF(FE4=1,0,IF(WEEKDAY(FE3,2)=7,0,IF(WEEKDAY(FE3,2)=6,IF(SamstagArbeitstag="ja",1,0),1))))</f>
        <v>1</v>
      </c>
      <c r="FF5" s="29" t="n">
        <f aca="false">IF(FF3="",0,IF(FF4=1,0,IF(WEEKDAY(FF3,2)=7,0,IF(WEEKDAY(FF3,2)=6,IF(SamstagArbeitstag="ja",1,0),1))))</f>
        <v>0</v>
      </c>
      <c r="FG5" s="29" t="n">
        <f aca="false">IF(FG3="",0,IF(FG4=1,0,IF(WEEKDAY(FG3,2)=7,0,IF(WEEKDAY(FG3,2)=6,IF(SamstagArbeitstag="ja",1,0),1))))</f>
        <v>0</v>
      </c>
      <c r="FH5" s="29" t="n">
        <f aca="false">IF(FH3="",0,IF(FH4=1,0,IF(WEEKDAY(FH3,2)=7,0,IF(WEEKDAY(FH3,2)=6,IF(SamstagArbeitstag="ja",1,0),1))))</f>
        <v>1</v>
      </c>
      <c r="FI5" s="29" t="n">
        <f aca="false">IF(FI3="",0,IF(FI4=1,0,IF(WEEKDAY(FI3,2)=7,0,IF(WEEKDAY(FI3,2)=6,IF(SamstagArbeitstag="ja",1,0),1))))</f>
        <v>1</v>
      </c>
      <c r="FJ5" s="29" t="n">
        <f aca="false">IF(FJ3="",0,IF(FJ4=1,0,IF(WEEKDAY(FJ3,2)=7,0,IF(WEEKDAY(FJ3,2)=6,IF(SamstagArbeitstag="ja",1,0),1))))</f>
        <v>1</v>
      </c>
      <c r="FK5" s="29" t="n">
        <f aca="false">IF(FK3="",0,IF(FK4=1,0,IF(WEEKDAY(FK3,2)=7,0,IF(WEEKDAY(FK3,2)=6,IF(SamstagArbeitstag="ja",1,0),1))))</f>
        <v>1</v>
      </c>
      <c r="FL5" s="29" t="n">
        <f aca="false">IF(FL3="",0,IF(FL4=1,0,IF(WEEKDAY(FL3,2)=7,0,IF(WEEKDAY(FL3,2)=6,IF(SamstagArbeitstag="ja",1,0),1))))</f>
        <v>1</v>
      </c>
      <c r="FM5" s="29" t="n">
        <f aca="false">IF(FM3="",0,IF(FM4=1,0,IF(WEEKDAY(FM3,2)=7,0,IF(WEEKDAY(FM3,2)=6,IF(SamstagArbeitstag="ja",1,0),1))))</f>
        <v>0</v>
      </c>
      <c r="FN5" s="29" t="n">
        <f aca="false">IF(FN3="",0,IF(FN4=1,0,IF(WEEKDAY(FN3,2)=7,0,IF(WEEKDAY(FN3,2)=6,IF(SamstagArbeitstag="ja",1,0),1))))</f>
        <v>0</v>
      </c>
      <c r="FO5" s="29" t="n">
        <f aca="false">IF(FO3="",0,IF(FO4=1,0,IF(WEEKDAY(FO3,2)=7,0,IF(WEEKDAY(FO3,2)=6,IF(SamstagArbeitstag="ja",1,0),1))))</f>
        <v>1</v>
      </c>
      <c r="FP5" s="29" t="n">
        <f aca="false">IF(FP3="",0,IF(FP4=1,0,IF(WEEKDAY(FP3,2)=7,0,IF(WEEKDAY(FP3,2)=6,IF(SamstagArbeitstag="ja",1,0),1))))</f>
        <v>1</v>
      </c>
      <c r="FQ5" s="29" t="n">
        <f aca="false">IF(FQ3="",0,IF(FQ4=1,0,IF(WEEKDAY(FQ3,2)=7,0,IF(WEEKDAY(FQ3,2)=6,IF(SamstagArbeitstag="ja",1,0),1))))</f>
        <v>1</v>
      </c>
      <c r="FR5" s="29" t="n">
        <f aca="false">IF(FR3="",0,IF(FR4=1,0,IF(WEEKDAY(FR3,2)=7,0,IF(WEEKDAY(FR3,2)=6,IF(SamstagArbeitstag="ja",1,0),1))))</f>
        <v>1</v>
      </c>
      <c r="FS5" s="29" t="n">
        <f aca="false">IF(FS3="",0,IF(FS4=1,0,IF(WEEKDAY(FS3,2)=7,0,IF(WEEKDAY(FS3,2)=6,IF(SamstagArbeitstag="ja",1,0),1))))</f>
        <v>1</v>
      </c>
      <c r="FT5" s="29" t="n">
        <f aca="false">IF(FT3="",0,IF(FT4=1,0,IF(WEEKDAY(FT3,2)=7,0,IF(WEEKDAY(FT3,2)=6,IF(SamstagArbeitstag="ja",1,0),1))))</f>
        <v>0</v>
      </c>
      <c r="FU5" s="29" t="n">
        <f aca="false">IF(FU3="",0,IF(FU4=1,0,IF(WEEKDAY(FU3,2)=7,0,IF(WEEKDAY(FU3,2)=6,IF(SamstagArbeitstag="ja",1,0),1))))</f>
        <v>0</v>
      </c>
      <c r="FV5" s="29" t="n">
        <f aca="false">IF(FV3="",0,IF(FV4=1,0,IF(WEEKDAY(FV3,2)=7,0,IF(WEEKDAY(FV3,2)=6,IF(SamstagArbeitstag="ja",1,0),1))))</f>
        <v>1</v>
      </c>
      <c r="FW5" s="29" t="n">
        <f aca="false">IF(FW3="",0,IF(FW4=1,0,IF(WEEKDAY(FW3,2)=7,0,IF(WEEKDAY(FW3,2)=6,IF(SamstagArbeitstag="ja",1,0),1))))</f>
        <v>1</v>
      </c>
      <c r="FX5" s="29" t="n">
        <f aca="false">IF(FX3="",0,IF(FX4=1,0,IF(WEEKDAY(FX3,2)=7,0,IF(WEEKDAY(FX3,2)=6,IF(SamstagArbeitstag="ja",1,0),1))))</f>
        <v>1</v>
      </c>
      <c r="FY5" s="29" t="n">
        <f aca="false">IF(FY3="",0,IF(FY4=1,0,IF(WEEKDAY(FY3,2)=7,0,IF(WEEKDAY(FY3,2)=6,IF(SamstagArbeitstag="ja",1,0),1))))</f>
        <v>1</v>
      </c>
      <c r="FZ5" s="29" t="n">
        <f aca="false">IF(FZ3="",0,IF(FZ4=1,0,IF(WEEKDAY(FZ3,2)=7,0,IF(WEEKDAY(FZ3,2)=6,IF(SamstagArbeitstag="ja",1,0),1))))</f>
        <v>1</v>
      </c>
      <c r="GA5" s="29" t="n">
        <f aca="false">IF(GA3="",0,IF(GA4=1,0,IF(WEEKDAY(GA3,2)=7,0,IF(WEEKDAY(GA3,2)=6,IF(SamstagArbeitstag="ja",1,0),1))))</f>
        <v>0</v>
      </c>
      <c r="GB5" s="29" t="n">
        <f aca="false">IF(GB3="",0,IF(GB4=1,0,IF(WEEKDAY(GB3,2)=7,0,IF(WEEKDAY(GB3,2)=6,IF(SamstagArbeitstag="ja",1,0),1))))</f>
        <v>0</v>
      </c>
      <c r="GC5" s="29" t="n">
        <f aca="false">IF(GC3="",0,IF(GC4=1,0,IF(WEEKDAY(GC3,2)=7,0,IF(WEEKDAY(GC3,2)=6,IF(SamstagArbeitstag="ja",1,0),1))))</f>
        <v>1</v>
      </c>
      <c r="GD5" s="29" t="n">
        <f aca="false">IF(GD3="",0,IF(GD4=1,0,IF(WEEKDAY(GD3,2)=7,0,IF(WEEKDAY(GD3,2)=6,IF(SamstagArbeitstag="ja",1,0),1))))</f>
        <v>1</v>
      </c>
      <c r="GE5" s="29" t="n">
        <f aca="false">IF(GE3="",0,IF(GE4=1,0,IF(WEEKDAY(GE3,2)=7,0,IF(WEEKDAY(GE3,2)=6,IF(SamstagArbeitstag="ja",1,0),1))))</f>
        <v>1</v>
      </c>
      <c r="GF5" s="29" t="n">
        <f aca="false">IF(GF3="",0,IF(GF4=1,0,IF(WEEKDAY(GF3,2)=7,0,IF(WEEKDAY(GF3,2)=6,IF(SamstagArbeitstag="ja",1,0),1))))</f>
        <v>0</v>
      </c>
      <c r="GG5" s="29" t="n">
        <f aca="false">IF(GG3="",0,IF(GG4=1,0,IF(WEEKDAY(GG3,2)=7,0,IF(WEEKDAY(GG3,2)=6,IF(SamstagArbeitstag="ja",1,0),1))))</f>
        <v>1</v>
      </c>
      <c r="GH5" s="29" t="n">
        <f aca="false">IF(GH3="",0,IF(GH4=1,0,IF(WEEKDAY(GH3,2)=7,0,IF(WEEKDAY(GH3,2)=6,IF(SamstagArbeitstag="ja",1,0),1))))</f>
        <v>1</v>
      </c>
      <c r="GI5" s="29" t="n">
        <f aca="false">IF(GI3="",0,IF(GI4=1,0,IF(WEEKDAY(GI3,2)=7,0,IF(WEEKDAY(GI3,2)=6,IF(SamstagArbeitstag="ja",1,0),1))))</f>
        <v>0</v>
      </c>
      <c r="GJ5" s="29" t="n">
        <f aca="false">IF(GJ3="",0,IF(GJ4=1,0,IF(WEEKDAY(GJ3,2)=7,0,IF(WEEKDAY(GJ3,2)=6,IF(SamstagArbeitstag="ja",1,0),1))))</f>
        <v>0</v>
      </c>
      <c r="GK5" s="29" t="n">
        <f aca="false">IF(GK3="",0,IF(GK4=1,0,IF(WEEKDAY(GK3,2)=7,0,IF(WEEKDAY(GK3,2)=6,IF(SamstagArbeitstag="ja",1,0),1))))</f>
        <v>1</v>
      </c>
      <c r="GL5" s="29" t="n">
        <f aca="false">IF(GL3="",0,IF(GL4=1,0,IF(WEEKDAY(GL3,2)=7,0,IF(WEEKDAY(GL3,2)=6,IF(SamstagArbeitstag="ja",1,0),1))))</f>
        <v>1</v>
      </c>
      <c r="GM5" s="29" t="n">
        <f aca="false">IF(GM3="",0,IF(GM4=1,0,IF(WEEKDAY(GM3,2)=7,0,IF(WEEKDAY(GM3,2)=6,IF(SamstagArbeitstag="ja",1,0),1))))</f>
        <v>1</v>
      </c>
      <c r="GN5" s="29" t="n">
        <f aca="false">IF(GN3="",0,IF(GN4=1,0,IF(WEEKDAY(GN3,2)=7,0,IF(WEEKDAY(GN3,2)=6,IF(SamstagArbeitstag="ja",1,0),1))))</f>
        <v>1</v>
      </c>
      <c r="GO5" s="29" t="n">
        <f aca="false">IF(GO3="",0,IF(GO4=1,0,IF(WEEKDAY(GO3,2)=7,0,IF(WEEKDAY(GO3,2)=6,IF(SamstagArbeitstag="ja",1,0),1))))</f>
        <v>1</v>
      </c>
      <c r="GP5" s="29" t="n">
        <f aca="false">IF(GP3="",0,IF(GP4=1,0,IF(WEEKDAY(GP3,2)=7,0,IF(WEEKDAY(GP3,2)=6,IF(SamstagArbeitstag="ja",1,0),1))))</f>
        <v>0</v>
      </c>
      <c r="GQ5" s="29" t="n">
        <f aca="false">IF(GQ3="",0,IF(GQ4=1,0,IF(WEEKDAY(GQ3,2)=7,0,IF(WEEKDAY(GQ3,2)=6,IF(SamstagArbeitstag="ja",1,0),1))))</f>
        <v>0</v>
      </c>
      <c r="GR5" s="29" t="n">
        <f aca="false">IF(GR3="",0,IF(GR4=1,0,IF(WEEKDAY(GR3,2)=7,0,IF(WEEKDAY(GR3,2)=6,IF(SamstagArbeitstag="ja",1,0),1))))</f>
        <v>1</v>
      </c>
      <c r="GS5" s="29" t="n">
        <f aca="false">IF(GS3="",0,IF(GS4=1,0,IF(WEEKDAY(GS3,2)=7,0,IF(WEEKDAY(GS3,2)=6,IF(SamstagArbeitstag="ja",1,0),1))))</f>
        <v>1</v>
      </c>
      <c r="GT5" s="29" t="n">
        <f aca="false">IF(GT3="",0,IF(GT4=1,0,IF(WEEKDAY(GT3,2)=7,0,IF(WEEKDAY(GT3,2)=6,IF(SamstagArbeitstag="ja",1,0),1))))</f>
        <v>1</v>
      </c>
      <c r="GU5" s="29" t="n">
        <f aca="false">IF(GU3="",0,IF(GU4=1,0,IF(WEEKDAY(GU3,2)=7,0,IF(WEEKDAY(GU3,2)=6,IF(SamstagArbeitstag="ja",1,0),1))))</f>
        <v>1</v>
      </c>
      <c r="GV5" s="29" t="n">
        <f aca="false">IF(GV3="",0,IF(GV4=1,0,IF(WEEKDAY(GV3,2)=7,0,IF(WEEKDAY(GV3,2)=6,IF(SamstagArbeitstag="ja",1,0),1))))</f>
        <v>1</v>
      </c>
      <c r="GW5" s="29" t="n">
        <f aca="false">IF(GW3="",0,IF(GW4=1,0,IF(WEEKDAY(GW3,2)=7,0,IF(WEEKDAY(GW3,2)=6,IF(SamstagArbeitstag="ja",1,0),1))))</f>
        <v>0</v>
      </c>
      <c r="GX5" s="29" t="n">
        <f aca="false">IF(GX3="",0,IF(GX4=1,0,IF(WEEKDAY(GX3,2)=7,0,IF(WEEKDAY(GX3,2)=6,IF(SamstagArbeitstag="ja",1,0),1))))</f>
        <v>0</v>
      </c>
      <c r="GY5" s="29" t="n">
        <f aca="false">IF(GY3="",0,IF(GY4=1,0,IF(WEEKDAY(GY3,2)=7,0,IF(WEEKDAY(GY3,2)=6,IF(SamstagArbeitstag="ja",1,0),1))))</f>
        <v>1</v>
      </c>
      <c r="GZ5" s="29" t="n">
        <f aca="false">IF(GZ3="",0,IF(GZ4=1,0,IF(WEEKDAY(GZ3,2)=7,0,IF(WEEKDAY(GZ3,2)=6,IF(SamstagArbeitstag="ja",1,0),1))))</f>
        <v>1</v>
      </c>
      <c r="HA5" s="29" t="n">
        <f aca="false">IF(HA3="",0,IF(HA4=1,0,IF(WEEKDAY(HA3,2)=7,0,IF(WEEKDAY(HA3,2)=6,IF(SamstagArbeitstag="ja",1,0),1))))</f>
        <v>1</v>
      </c>
      <c r="HB5" s="29" t="n">
        <f aca="false">IF(HB3="",0,IF(HB4=1,0,IF(WEEKDAY(HB3,2)=7,0,IF(WEEKDAY(HB3,2)=6,IF(SamstagArbeitstag="ja",1,0),1))))</f>
        <v>1</v>
      </c>
      <c r="HC5" s="29" t="n">
        <f aca="false">IF(HC3="",0,IF(HC4=1,0,IF(WEEKDAY(HC3,2)=7,0,IF(WEEKDAY(HC3,2)=6,IF(SamstagArbeitstag="ja",1,0),1))))</f>
        <v>1</v>
      </c>
      <c r="HD5" s="29" t="n">
        <f aca="false">IF(HD3="",0,IF(HD4=1,0,IF(WEEKDAY(HD3,2)=7,0,IF(WEEKDAY(HD3,2)=6,IF(SamstagArbeitstag="ja",1,0),1))))</f>
        <v>0</v>
      </c>
      <c r="HE5" s="29" t="n">
        <f aca="false">IF(HE3="",0,IF(HE4=1,0,IF(WEEKDAY(HE3,2)=7,0,IF(WEEKDAY(HE3,2)=6,IF(SamstagArbeitstag="ja",1,0),1))))</f>
        <v>0</v>
      </c>
      <c r="HF5" s="29" t="n">
        <f aca="false">IF(HF3="",0,IF(HF4=1,0,IF(WEEKDAY(HF3,2)=7,0,IF(WEEKDAY(HF3,2)=6,IF(SamstagArbeitstag="ja",1,0),1))))</f>
        <v>1</v>
      </c>
      <c r="HG5" s="29" t="n">
        <f aca="false">IF(HG3="",0,IF(HG4=1,0,IF(WEEKDAY(HG3,2)=7,0,IF(WEEKDAY(HG3,2)=6,IF(SamstagArbeitstag="ja",1,0),1))))</f>
        <v>1</v>
      </c>
      <c r="HH5" s="29" t="n">
        <f aca="false">IF(HH3="",0,IF(HH4=1,0,IF(WEEKDAY(HH3,2)=7,0,IF(WEEKDAY(HH3,2)=6,IF(SamstagArbeitstag="ja",1,0),1))))</f>
        <v>1</v>
      </c>
      <c r="HI5" s="29" t="n">
        <f aca="false">IF(HI3="",0,IF(HI4=1,0,IF(WEEKDAY(HI3,2)=7,0,IF(WEEKDAY(HI3,2)=6,IF(SamstagArbeitstag="ja",1,0),1))))</f>
        <v>1</v>
      </c>
      <c r="HJ5" s="29" t="n">
        <f aca="false">IF(HJ3="",0,IF(HJ4=1,0,IF(WEEKDAY(HJ3,2)=7,0,IF(WEEKDAY(HJ3,2)=6,IF(SamstagArbeitstag="ja",1,0),1))))</f>
        <v>1</v>
      </c>
      <c r="HK5" s="29" t="n">
        <f aca="false">IF(HK3="",0,IF(HK4=1,0,IF(WEEKDAY(HK3,2)=7,0,IF(WEEKDAY(HK3,2)=6,IF(SamstagArbeitstag="ja",1,0),1))))</f>
        <v>0</v>
      </c>
      <c r="HL5" s="29" t="n">
        <f aca="false">IF(HL3="",0,IF(HL4=1,0,IF(WEEKDAY(HL3,2)=7,0,IF(WEEKDAY(HL3,2)=6,IF(SamstagArbeitstag="ja",1,0),1))))</f>
        <v>0</v>
      </c>
      <c r="HM5" s="29" t="n">
        <f aca="false">IF(HM3="",0,IF(HM4=1,0,IF(WEEKDAY(HM3,2)=7,0,IF(WEEKDAY(HM3,2)=6,IF(SamstagArbeitstag="ja",1,0),1))))</f>
        <v>1</v>
      </c>
      <c r="HN5" s="29" t="n">
        <f aca="false">IF(HN3="",0,IF(HN4=1,0,IF(WEEKDAY(HN3,2)=7,0,IF(WEEKDAY(HN3,2)=6,IF(SamstagArbeitstag="ja",1,0),1))))</f>
        <v>1</v>
      </c>
      <c r="HO5" s="29" t="n">
        <f aca="false">IF(HO3="",0,IF(HO4=1,0,IF(WEEKDAY(HO3,2)=7,0,IF(WEEKDAY(HO3,2)=6,IF(SamstagArbeitstag="ja",1,0),1))))</f>
        <v>1</v>
      </c>
      <c r="HP5" s="29" t="n">
        <f aca="false">IF(HP3="",0,IF(HP4=1,0,IF(WEEKDAY(HP3,2)=7,0,IF(WEEKDAY(HP3,2)=6,IF(SamstagArbeitstag="ja",1,0),1))))</f>
        <v>1</v>
      </c>
      <c r="HQ5" s="29" t="n">
        <f aca="false">IF(HQ3="",0,IF(HQ4=1,0,IF(WEEKDAY(HQ3,2)=7,0,IF(WEEKDAY(HQ3,2)=6,IF(SamstagArbeitstag="ja",1,0),1))))</f>
        <v>1</v>
      </c>
      <c r="HR5" s="29" t="n">
        <f aca="false">IF(HR3="",0,IF(HR4=1,0,IF(WEEKDAY(HR3,2)=7,0,IF(WEEKDAY(HR3,2)=6,IF(SamstagArbeitstag="ja",1,0),1))))</f>
        <v>0</v>
      </c>
      <c r="HS5" s="29" t="n">
        <f aca="false">IF(HS3="",0,IF(HS4=1,0,IF(WEEKDAY(HS3,2)=7,0,IF(WEEKDAY(HS3,2)=6,IF(SamstagArbeitstag="ja",1,0),1))))</f>
        <v>0</v>
      </c>
      <c r="HT5" s="29" t="n">
        <f aca="false">IF(HT3="",0,IF(HT4=1,0,IF(WEEKDAY(HT3,2)=7,0,IF(WEEKDAY(HT3,2)=6,IF(SamstagArbeitstag="ja",1,0),1))))</f>
        <v>1</v>
      </c>
      <c r="HU5" s="29" t="n">
        <f aca="false">IF(HU3="",0,IF(HU4=1,0,IF(WEEKDAY(HU3,2)=7,0,IF(WEEKDAY(HU3,2)=6,IF(SamstagArbeitstag="ja",1,0),1))))</f>
        <v>1</v>
      </c>
      <c r="HV5" s="29" t="n">
        <f aca="false">IF(HV3="",0,IF(HV4=1,0,IF(WEEKDAY(HV3,2)=7,0,IF(WEEKDAY(HV3,2)=6,IF(SamstagArbeitstag="ja",1,0),1))))</f>
        <v>1</v>
      </c>
      <c r="HW5" s="29" t="n">
        <f aca="false">IF(HW3="",0,IF(HW4=1,0,IF(WEEKDAY(HW3,2)=7,0,IF(WEEKDAY(HW3,2)=6,IF(SamstagArbeitstag="ja",1,0),1))))</f>
        <v>1</v>
      </c>
      <c r="HX5" s="29" t="n">
        <f aca="false">IF(HX3="",0,IF(HX4=1,0,IF(WEEKDAY(HX3,2)=7,0,IF(WEEKDAY(HX3,2)=6,IF(SamstagArbeitstag="ja",1,0),1))))</f>
        <v>1</v>
      </c>
      <c r="HY5" s="29" t="n">
        <f aca="false">IF(HY3="",0,IF(HY4=1,0,IF(WEEKDAY(HY3,2)=7,0,IF(WEEKDAY(HY3,2)=6,IF(SamstagArbeitstag="ja",1,0),1))))</f>
        <v>0</v>
      </c>
      <c r="HZ5" s="29" t="n">
        <f aca="false">IF(HZ3="",0,IF(HZ4=1,0,IF(WEEKDAY(HZ3,2)=7,0,IF(WEEKDAY(HZ3,2)=6,IF(SamstagArbeitstag="ja",1,0),1))))</f>
        <v>0</v>
      </c>
      <c r="IA5" s="29" t="n">
        <f aca="false">IF(IA3="",0,IF(IA4=1,0,IF(WEEKDAY(IA3,2)=7,0,IF(WEEKDAY(IA3,2)=6,IF(SamstagArbeitstag="ja",1,0),1))))</f>
        <v>1</v>
      </c>
      <c r="IB5" s="29" t="n">
        <f aca="false">IF(IB3="",0,IF(IB4=1,0,IF(WEEKDAY(IB3,2)=7,0,IF(WEEKDAY(IB3,2)=6,IF(SamstagArbeitstag="ja",1,0),1))))</f>
        <v>1</v>
      </c>
      <c r="IC5" s="29" t="n">
        <f aca="false">IF(IC3="",0,IF(IC4=1,0,IF(WEEKDAY(IC3,2)=7,0,IF(WEEKDAY(IC3,2)=6,IF(SamstagArbeitstag="ja",1,0),1))))</f>
        <v>1</v>
      </c>
      <c r="ID5" s="29" t="n">
        <f aca="false">IF(ID3="",0,IF(ID4=1,0,IF(WEEKDAY(ID3,2)=7,0,IF(WEEKDAY(ID3,2)=6,IF(SamstagArbeitstag="ja",1,0),1))))</f>
        <v>1</v>
      </c>
      <c r="IE5" s="29" t="n">
        <f aca="false">IF(IE3="",0,IF(IE4=1,0,IF(WEEKDAY(IE3,2)=7,0,IF(WEEKDAY(IE3,2)=6,IF(SamstagArbeitstag="ja",1,0),1))))</f>
        <v>1</v>
      </c>
      <c r="IF5" s="29" t="n">
        <f aca="false">IF(IF3="",0,IF(IF4=1,0,IF(WEEKDAY(IF3,2)=7,0,IF(WEEKDAY(IF3,2)=6,IF(SamstagArbeitstag="ja",1,0),1))))</f>
        <v>0</v>
      </c>
      <c r="IG5" s="29" t="n">
        <f aca="false">IF(IG3="",0,IF(IG4=1,0,IF(WEEKDAY(IG3,2)=7,0,IF(WEEKDAY(IG3,2)=6,IF(SamstagArbeitstag="ja",1,0),1))))</f>
        <v>0</v>
      </c>
      <c r="IH5" s="29" t="n">
        <f aca="false">IF(IH3="",0,IF(IH4=1,0,IF(WEEKDAY(IH3,2)=7,0,IF(WEEKDAY(IH3,2)=6,IF(SamstagArbeitstag="ja",1,0),1))))</f>
        <v>1</v>
      </c>
      <c r="II5" s="29" t="n">
        <f aca="false">IF(II3="",0,IF(II4=1,0,IF(WEEKDAY(II3,2)=7,0,IF(WEEKDAY(II3,2)=6,IF(SamstagArbeitstag="ja",1,0),1))))</f>
        <v>1</v>
      </c>
      <c r="IJ5" s="29" t="n">
        <f aca="false">IF(IJ3="",0,IF(IJ4=1,0,IF(WEEKDAY(IJ3,2)=7,0,IF(WEEKDAY(IJ3,2)=6,IF(SamstagArbeitstag="ja",1,0),1))))</f>
        <v>1</v>
      </c>
      <c r="IK5" s="29" t="n">
        <f aca="false">IF(IK3="",0,IF(IK4=1,0,IF(WEEKDAY(IK3,2)=7,0,IF(WEEKDAY(IK3,2)=6,IF(SamstagArbeitstag="ja",1,0),1))))</f>
        <v>1</v>
      </c>
      <c r="IL5" s="29" t="n">
        <f aca="false">IF(IL3="",0,IF(IL4=1,0,IF(WEEKDAY(IL3,2)=7,0,IF(WEEKDAY(IL3,2)=6,IF(SamstagArbeitstag="ja",1,0),1))))</f>
        <v>1</v>
      </c>
      <c r="IM5" s="29" t="n">
        <f aca="false">IF(IM3="",0,IF(IM4=1,0,IF(WEEKDAY(IM3,2)=7,0,IF(WEEKDAY(IM3,2)=6,IF(SamstagArbeitstag="ja",1,0),1))))</f>
        <v>0</v>
      </c>
      <c r="IN5" s="29" t="n">
        <f aca="false">IF(IN3="",0,IF(IN4=1,0,IF(WEEKDAY(IN3,2)=7,0,IF(WEEKDAY(IN3,2)=6,IF(SamstagArbeitstag="ja",1,0),1))))</f>
        <v>0</v>
      </c>
      <c r="IO5" s="29" t="n">
        <f aca="false">IF(IO3="",0,IF(IO4=1,0,IF(WEEKDAY(IO3,2)=7,0,IF(WEEKDAY(IO3,2)=6,IF(SamstagArbeitstag="ja",1,0),1))))</f>
        <v>1</v>
      </c>
      <c r="IP5" s="29" t="n">
        <f aca="false">IF(IP3="",0,IF(IP4=1,0,IF(WEEKDAY(IP3,2)=7,0,IF(WEEKDAY(IP3,2)=6,IF(SamstagArbeitstag="ja",1,0),1))))</f>
        <v>1</v>
      </c>
      <c r="IQ5" s="29" t="n">
        <f aca="false">IF(IQ3="",0,IF(IQ4=1,0,IF(WEEKDAY(IQ3,2)=7,0,IF(WEEKDAY(IQ3,2)=6,IF(SamstagArbeitstag="ja",1,0),1))))</f>
        <v>1</v>
      </c>
      <c r="IR5" s="29" t="n">
        <f aca="false">IF(IR3="",0,IF(IR4=1,0,IF(WEEKDAY(IR3,2)=7,0,IF(WEEKDAY(IR3,2)=6,IF(SamstagArbeitstag="ja",1,0),1))))</f>
        <v>1</v>
      </c>
      <c r="IS5" s="29" t="n">
        <f aca="false">IF(IS3="",0,IF(IS4=1,0,IF(WEEKDAY(IS3,2)=7,0,IF(WEEKDAY(IS3,2)=6,IF(SamstagArbeitstag="ja",1,0),1))))</f>
        <v>1</v>
      </c>
      <c r="IT5" s="29" t="n">
        <f aca="false">IF(IT3="",0,IF(IT4=1,0,IF(WEEKDAY(IT3,2)=7,0,IF(WEEKDAY(IT3,2)=6,IF(SamstagArbeitstag="ja",1,0),1))))</f>
        <v>0</v>
      </c>
      <c r="IU5" s="29" t="n">
        <f aca="false">IF(IU3="",0,IF(IU4=1,0,IF(WEEKDAY(IU3,2)=7,0,IF(WEEKDAY(IU3,2)=6,IF(SamstagArbeitstag="ja",1,0),1))))</f>
        <v>0</v>
      </c>
      <c r="IV5" s="29" t="n">
        <f aca="false">IF(IV3="",0,IF(IV4=1,0,IF(WEEKDAY(IV3,2)=7,0,IF(WEEKDAY(IV3,2)=6,IF(SamstagArbeitstag="ja",1,0),1))))</f>
        <v>1</v>
      </c>
      <c r="IW5" s="29" t="n">
        <f aca="false">IF(IW3="",0,IF(IW4=1,0,IF(WEEKDAY(IW3,2)=7,0,IF(WEEKDAY(IW3,2)=6,IF(SamstagArbeitstag="ja",1,0),1))))</f>
        <v>1</v>
      </c>
      <c r="IX5" s="29" t="n">
        <f aca="false">IF(IX3="",0,IF(IX4=1,0,IF(WEEKDAY(IX3,2)=7,0,IF(WEEKDAY(IX3,2)=6,IF(SamstagArbeitstag="ja",1,0),1))))</f>
        <v>1</v>
      </c>
      <c r="IY5" s="29" t="n">
        <f aca="false">IF(IY3="",0,IF(IY4=1,0,IF(WEEKDAY(IY3,2)=7,0,IF(WEEKDAY(IY3,2)=6,IF(SamstagArbeitstag="ja",1,0),1))))</f>
        <v>1</v>
      </c>
      <c r="IZ5" s="29" t="n">
        <f aca="false">IF(IZ3="",0,IF(IZ4=1,0,IF(WEEKDAY(IZ3,2)=7,0,IF(WEEKDAY(IZ3,2)=6,IF(SamstagArbeitstag="ja",1,0),1))))</f>
        <v>1</v>
      </c>
      <c r="JA5" s="29" t="n">
        <f aca="false">IF(JA3="",0,IF(JA4=1,0,IF(WEEKDAY(JA3,2)=7,0,IF(WEEKDAY(JA3,2)=6,IF(SamstagArbeitstag="ja",1,0),1))))</f>
        <v>0</v>
      </c>
      <c r="JB5" s="29" t="n">
        <f aca="false">IF(JB3="",0,IF(JB4=1,0,IF(WEEKDAY(JB3,2)=7,0,IF(WEEKDAY(JB3,2)=6,IF(SamstagArbeitstag="ja",1,0),1))))</f>
        <v>0</v>
      </c>
      <c r="JC5" s="29" t="n">
        <f aca="false">IF(JC3="",0,IF(JC4=1,0,IF(WEEKDAY(JC3,2)=7,0,IF(WEEKDAY(JC3,2)=6,IF(SamstagArbeitstag="ja",1,0),1))))</f>
        <v>1</v>
      </c>
      <c r="JD5" s="29" t="n">
        <f aca="false">IF(JD3="",0,IF(JD4=1,0,IF(WEEKDAY(JD3,2)=7,0,IF(WEEKDAY(JD3,2)=6,IF(SamstagArbeitstag="ja",1,0),1))))</f>
        <v>1</v>
      </c>
      <c r="JE5" s="29" t="n">
        <f aca="false">IF(JE3="",0,IF(JE4=1,0,IF(WEEKDAY(JE3,2)=7,0,IF(WEEKDAY(JE3,2)=6,IF(SamstagArbeitstag="ja",1,0),1))))</f>
        <v>1</v>
      </c>
      <c r="JF5" s="29" t="n">
        <f aca="false">IF(JF3="",0,IF(JF4=1,0,IF(WEEKDAY(JF3,2)=7,0,IF(WEEKDAY(JF3,2)=6,IF(SamstagArbeitstag="ja",1,0),1))))</f>
        <v>1</v>
      </c>
      <c r="JG5" s="29" t="n">
        <f aca="false">IF(JG3="",0,IF(JG4=1,0,IF(WEEKDAY(JG3,2)=7,0,IF(WEEKDAY(JG3,2)=6,IF(SamstagArbeitstag="ja",1,0),1))))</f>
        <v>1</v>
      </c>
      <c r="JH5" s="29" t="n">
        <f aca="false">IF(JH3="",0,IF(JH4=1,0,IF(WEEKDAY(JH3,2)=7,0,IF(WEEKDAY(JH3,2)=6,IF(SamstagArbeitstag="ja",1,0),1))))</f>
        <v>0</v>
      </c>
      <c r="JI5" s="29" t="n">
        <f aca="false">IF(JI3="",0,IF(JI4=1,0,IF(WEEKDAY(JI3,2)=7,0,IF(WEEKDAY(JI3,2)=6,IF(SamstagArbeitstag="ja",1,0),1))))</f>
        <v>0</v>
      </c>
      <c r="JJ5" s="29" t="n">
        <f aca="false">IF(JJ3="",0,IF(JJ4=1,0,IF(WEEKDAY(JJ3,2)=7,0,IF(WEEKDAY(JJ3,2)=6,IF(SamstagArbeitstag="ja",1,0),1))))</f>
        <v>1</v>
      </c>
      <c r="JK5" s="29" t="n">
        <f aca="false">IF(JK3="",0,IF(JK4=1,0,IF(WEEKDAY(JK3,2)=7,0,IF(WEEKDAY(JK3,2)=6,IF(SamstagArbeitstag="ja",1,0),1))))</f>
        <v>1</v>
      </c>
      <c r="JL5" s="29" t="n">
        <f aca="false">IF(JL3="",0,IF(JL4=1,0,IF(WEEKDAY(JL3,2)=7,0,IF(WEEKDAY(JL3,2)=6,IF(SamstagArbeitstag="ja",1,0),1))))</f>
        <v>1</v>
      </c>
      <c r="JM5" s="29" t="n">
        <f aca="false">IF(JM3="",0,IF(JM4=1,0,IF(WEEKDAY(JM3,2)=7,0,IF(WEEKDAY(JM3,2)=6,IF(SamstagArbeitstag="ja",1,0),1))))</f>
        <v>1</v>
      </c>
      <c r="JN5" s="29" t="n">
        <f aca="false">IF(JN3="",0,IF(JN4=1,0,IF(WEEKDAY(JN3,2)=7,0,IF(WEEKDAY(JN3,2)=6,IF(SamstagArbeitstag="ja",1,0),1))))</f>
        <v>1</v>
      </c>
      <c r="JO5" s="29" t="n">
        <f aca="false">IF(JO3="",0,IF(JO4=1,0,IF(WEEKDAY(JO3,2)=7,0,IF(WEEKDAY(JO3,2)=6,IF(SamstagArbeitstag="ja",1,0),1))))</f>
        <v>0</v>
      </c>
      <c r="JP5" s="29" t="n">
        <f aca="false">IF(JP3="",0,IF(JP4=1,0,IF(WEEKDAY(JP3,2)=7,0,IF(WEEKDAY(JP3,2)=6,IF(SamstagArbeitstag="ja",1,0),1))))</f>
        <v>0</v>
      </c>
      <c r="JQ5" s="29" t="n">
        <f aca="false">IF(JQ3="",0,IF(JQ4=1,0,IF(WEEKDAY(JQ3,2)=7,0,IF(WEEKDAY(JQ3,2)=6,IF(SamstagArbeitstag="ja",1,0),1))))</f>
        <v>1</v>
      </c>
      <c r="JR5" s="29" t="n">
        <f aca="false">IF(JR3="",0,IF(JR4=1,0,IF(WEEKDAY(JR3,2)=7,0,IF(WEEKDAY(JR3,2)=6,IF(SamstagArbeitstag="ja",1,0),1))))</f>
        <v>1</v>
      </c>
      <c r="JS5" s="29" t="n">
        <f aca="false">IF(JS3="",0,IF(JS4=1,0,IF(WEEKDAY(JS3,2)=7,0,IF(WEEKDAY(JS3,2)=6,IF(SamstagArbeitstag="ja",1,0),1))))</f>
        <v>1</v>
      </c>
      <c r="JT5" s="29" t="n">
        <f aca="false">IF(JT3="",0,IF(JT4=1,0,IF(WEEKDAY(JT3,2)=7,0,IF(WEEKDAY(JT3,2)=6,IF(SamstagArbeitstag="ja",1,0),1))))</f>
        <v>1</v>
      </c>
      <c r="JU5" s="29" t="n">
        <f aca="false">IF(JU3="",0,IF(JU4=1,0,IF(WEEKDAY(JU3,2)=7,0,IF(WEEKDAY(JU3,2)=6,IF(SamstagArbeitstag="ja",1,0),1))))</f>
        <v>0</v>
      </c>
      <c r="JV5" s="29" t="n">
        <f aca="false">IF(JV3="",0,IF(JV4=1,0,IF(WEEKDAY(JV3,2)=7,0,IF(WEEKDAY(JV3,2)=6,IF(SamstagArbeitstag="ja",1,0),1))))</f>
        <v>1</v>
      </c>
      <c r="JW5" s="29" t="n">
        <f aca="false">IF(JW3="",0,IF(JW4=1,0,IF(WEEKDAY(JW3,2)=7,0,IF(WEEKDAY(JW3,2)=6,IF(SamstagArbeitstag="ja",1,0),1))))</f>
        <v>0</v>
      </c>
      <c r="JX5" s="29" t="n">
        <f aca="false">IF(JX3="",0,IF(JX4=1,0,IF(WEEKDAY(JX3,2)=7,0,IF(WEEKDAY(JX3,2)=6,IF(SamstagArbeitstag="ja",1,0),1))))</f>
        <v>0</v>
      </c>
      <c r="JY5" s="29" t="n">
        <f aca="false">IF(JY3="",0,IF(JY4=1,0,IF(WEEKDAY(JY3,2)=7,0,IF(WEEKDAY(JY3,2)=6,IF(SamstagArbeitstag="ja",1,0),1))))</f>
        <v>1</v>
      </c>
      <c r="JZ5" s="29" t="n">
        <f aca="false">IF(JZ3="",0,IF(JZ4=1,0,IF(WEEKDAY(JZ3,2)=7,0,IF(WEEKDAY(JZ3,2)=6,IF(SamstagArbeitstag="ja",1,0),1))))</f>
        <v>1</v>
      </c>
      <c r="KA5" s="29" t="n">
        <f aca="false">IF(KA3="",0,IF(KA4=1,0,IF(WEEKDAY(KA3,2)=7,0,IF(WEEKDAY(KA3,2)=6,IF(SamstagArbeitstag="ja",1,0),1))))</f>
        <v>1</v>
      </c>
      <c r="KB5" s="29" t="n">
        <f aca="false">IF(KB3="",0,IF(KB4=1,0,IF(WEEKDAY(KB3,2)=7,0,IF(WEEKDAY(KB3,2)=6,IF(SamstagArbeitstag="ja",1,0),1))))</f>
        <v>1</v>
      </c>
      <c r="KC5" s="29" t="n">
        <f aca="false">IF(KC3="",0,IF(KC4=1,0,IF(WEEKDAY(KC3,2)=7,0,IF(WEEKDAY(KC3,2)=6,IF(SamstagArbeitstag="ja",1,0),1))))</f>
        <v>1</v>
      </c>
      <c r="KD5" s="29" t="n">
        <f aca="false">IF(KD3="",0,IF(KD4=1,0,IF(WEEKDAY(KD3,2)=7,0,IF(WEEKDAY(KD3,2)=6,IF(SamstagArbeitstag="ja",1,0),1))))</f>
        <v>0</v>
      </c>
      <c r="KE5" s="29" t="n">
        <f aca="false">IF(KE3="",0,IF(KE4=1,0,IF(WEEKDAY(KE3,2)=7,0,IF(WEEKDAY(KE3,2)=6,IF(SamstagArbeitstag="ja",1,0),1))))</f>
        <v>0</v>
      </c>
      <c r="KF5" s="29" t="n">
        <f aca="false">IF(KF3="",0,IF(KF4=1,0,IF(WEEKDAY(KF3,2)=7,0,IF(WEEKDAY(KF3,2)=6,IF(SamstagArbeitstag="ja",1,0),1))))</f>
        <v>1</v>
      </c>
      <c r="KG5" s="29" t="n">
        <f aca="false">IF(KG3="",0,IF(KG4=1,0,IF(WEEKDAY(KG3,2)=7,0,IF(WEEKDAY(KG3,2)=6,IF(SamstagArbeitstag="ja",1,0),1))))</f>
        <v>1</v>
      </c>
      <c r="KH5" s="29" t="n">
        <f aca="false">IF(KH3="",0,IF(KH4=1,0,IF(WEEKDAY(KH3,2)=7,0,IF(WEEKDAY(KH3,2)=6,IF(SamstagArbeitstag="ja",1,0),1))))</f>
        <v>1</v>
      </c>
      <c r="KI5" s="29" t="n">
        <f aca="false">IF(KI3="",0,IF(KI4=1,0,IF(WEEKDAY(KI3,2)=7,0,IF(WEEKDAY(KI3,2)=6,IF(SamstagArbeitstag="ja",1,0),1))))</f>
        <v>1</v>
      </c>
      <c r="KJ5" s="29" t="n">
        <f aca="false">IF(KJ3="",0,IF(KJ4=1,0,IF(WEEKDAY(KJ3,2)=7,0,IF(WEEKDAY(KJ3,2)=6,IF(SamstagArbeitstag="ja",1,0),1))))</f>
        <v>1</v>
      </c>
      <c r="KK5" s="29" t="n">
        <f aca="false">IF(KK3="",0,IF(KK4=1,0,IF(WEEKDAY(KK3,2)=7,0,IF(WEEKDAY(KK3,2)=6,IF(SamstagArbeitstag="ja",1,0),1))))</f>
        <v>0</v>
      </c>
      <c r="KL5" s="29" t="n">
        <f aca="false">IF(KL3="",0,IF(KL4=1,0,IF(WEEKDAY(KL3,2)=7,0,IF(WEEKDAY(KL3,2)=6,IF(SamstagArbeitstag="ja",1,0),1))))</f>
        <v>0</v>
      </c>
      <c r="KM5" s="29" t="n">
        <f aca="false">IF(KM3="",0,IF(KM4=1,0,IF(WEEKDAY(KM3,2)=7,0,IF(WEEKDAY(KM3,2)=6,IF(SamstagArbeitstag="ja",1,0),1))))</f>
        <v>1</v>
      </c>
      <c r="KN5" s="29" t="n">
        <f aca="false">IF(KN3="",0,IF(KN4=1,0,IF(WEEKDAY(KN3,2)=7,0,IF(WEEKDAY(KN3,2)=6,IF(SamstagArbeitstag="ja",1,0),1))))</f>
        <v>1</v>
      </c>
      <c r="KO5" s="29" t="n">
        <f aca="false">IF(KO3="",0,IF(KO4=1,0,IF(WEEKDAY(KO3,2)=7,0,IF(WEEKDAY(KO3,2)=6,IF(SamstagArbeitstag="ja",1,0),1))))</f>
        <v>1</v>
      </c>
      <c r="KP5" s="29" t="n">
        <f aca="false">IF(KP3="",0,IF(KP4=1,0,IF(WEEKDAY(KP3,2)=7,0,IF(WEEKDAY(KP3,2)=6,IF(SamstagArbeitstag="ja",1,0),1))))</f>
        <v>1</v>
      </c>
      <c r="KQ5" s="29" t="n">
        <f aca="false">IF(KQ3="",0,IF(KQ4=1,0,IF(WEEKDAY(KQ3,2)=7,0,IF(WEEKDAY(KQ3,2)=6,IF(SamstagArbeitstag="ja",1,0),1))))</f>
        <v>1</v>
      </c>
      <c r="KR5" s="29" t="n">
        <f aca="false">IF(KR3="",0,IF(KR4=1,0,IF(WEEKDAY(KR3,2)=7,0,IF(WEEKDAY(KR3,2)=6,IF(SamstagArbeitstag="ja",1,0),1))))</f>
        <v>0</v>
      </c>
      <c r="KS5" s="29" t="n">
        <f aca="false">IF(KS3="",0,IF(KS4=1,0,IF(WEEKDAY(KS3,2)=7,0,IF(WEEKDAY(KS3,2)=6,IF(SamstagArbeitstag="ja",1,0),1))))</f>
        <v>0</v>
      </c>
      <c r="KT5" s="29" t="n">
        <f aca="false">IF(KT3="",0,IF(KT4=1,0,IF(WEEKDAY(KT3,2)=7,0,IF(WEEKDAY(KT3,2)=6,IF(SamstagArbeitstag="ja",1,0),1))))</f>
        <v>1</v>
      </c>
      <c r="KU5" s="29" t="n">
        <f aca="false">IF(KU3="",0,IF(KU4=1,0,IF(WEEKDAY(KU3,2)=7,0,IF(WEEKDAY(KU3,2)=6,IF(SamstagArbeitstag="ja",1,0),1))))</f>
        <v>1</v>
      </c>
      <c r="KV5" s="29" t="n">
        <f aca="false">IF(KV3="",0,IF(KV4=1,0,IF(WEEKDAY(KV3,2)=7,0,IF(WEEKDAY(KV3,2)=6,IF(SamstagArbeitstag="ja",1,0),1))))</f>
        <v>1</v>
      </c>
      <c r="KW5" s="29" t="n">
        <f aca="false">IF(KW3="",0,IF(KW4=1,0,IF(WEEKDAY(KW3,2)=7,0,IF(WEEKDAY(KW3,2)=6,IF(SamstagArbeitstag="ja",1,0),1))))</f>
        <v>1</v>
      </c>
      <c r="KX5" s="29" t="n">
        <f aca="false">IF(KX3="",0,IF(KX4=1,0,IF(WEEKDAY(KX3,2)=7,0,IF(WEEKDAY(KX3,2)=6,IF(SamstagArbeitstag="ja",1,0),1))))</f>
        <v>1</v>
      </c>
      <c r="KY5" s="29" t="n">
        <f aca="false">IF(KY3="",0,IF(KY4=1,0,IF(WEEKDAY(KY3,2)=7,0,IF(WEEKDAY(KY3,2)=6,IF(SamstagArbeitstag="ja",1,0),1))))</f>
        <v>0</v>
      </c>
      <c r="KZ5" s="29" t="n">
        <f aca="false">IF(KZ3="",0,IF(KZ4=1,0,IF(WEEKDAY(KZ3,2)=7,0,IF(WEEKDAY(KZ3,2)=6,IF(SamstagArbeitstag="ja",1,0),1))))</f>
        <v>0</v>
      </c>
      <c r="LA5" s="29" t="n">
        <f aca="false">IF(LA3="",0,IF(LA4=1,0,IF(WEEKDAY(LA3,2)=7,0,IF(WEEKDAY(LA3,2)=6,IF(SamstagArbeitstag="ja",1,0),1))))</f>
        <v>1</v>
      </c>
      <c r="LB5" s="29" t="n">
        <f aca="false">IF(LB3="",0,IF(LB4=1,0,IF(WEEKDAY(LB3,2)=7,0,IF(WEEKDAY(LB3,2)=6,IF(SamstagArbeitstag="ja",1,0),1))))</f>
        <v>1</v>
      </c>
      <c r="LC5" s="29" t="n">
        <f aca="false">IF(LC3="",0,IF(LC4=1,0,IF(WEEKDAY(LC3,2)=7,0,IF(WEEKDAY(LC3,2)=6,IF(SamstagArbeitstag="ja",1,0),1))))</f>
        <v>1</v>
      </c>
      <c r="LD5" s="29" t="n">
        <f aca="false">IF(LD3="",0,IF(LD4=1,0,IF(WEEKDAY(LD3,2)=7,0,IF(WEEKDAY(LD3,2)=6,IF(SamstagArbeitstag="ja",1,0),1))))</f>
        <v>1</v>
      </c>
      <c r="LE5" s="29" t="n">
        <f aca="false">IF(LE3="",0,IF(LE4=1,0,IF(WEEKDAY(LE3,2)=7,0,IF(WEEKDAY(LE3,2)=6,IF(SamstagArbeitstag="ja",1,0),1))))</f>
        <v>1</v>
      </c>
      <c r="LF5" s="29" t="n">
        <f aca="false">IF(LF3="",0,IF(LF4=1,0,IF(WEEKDAY(LF3,2)=7,0,IF(WEEKDAY(LF3,2)=6,IF(SamstagArbeitstag="ja",1,0),1))))</f>
        <v>0</v>
      </c>
      <c r="LG5" s="29" t="n">
        <f aca="false">IF(LG3="",0,IF(LG4=1,0,IF(WEEKDAY(LG3,2)=7,0,IF(WEEKDAY(LG3,2)=6,IF(SamstagArbeitstag="ja",1,0),1))))</f>
        <v>0</v>
      </c>
      <c r="LH5" s="29" t="n">
        <f aca="false">IF(LH3="",0,IF(LH4=1,0,IF(WEEKDAY(LH3,2)=7,0,IF(WEEKDAY(LH3,2)=6,IF(SamstagArbeitstag="ja",1,0),1))))</f>
        <v>1</v>
      </c>
      <c r="LI5" s="29" t="n">
        <f aca="false">IF(LI3="",0,IF(LI4=1,0,IF(WEEKDAY(LI3,2)=7,0,IF(WEEKDAY(LI3,2)=6,IF(SamstagArbeitstag="ja",1,0),1))))</f>
        <v>1</v>
      </c>
      <c r="LJ5" s="29" t="n">
        <f aca="false">IF(LJ3="",0,IF(LJ4=1,0,IF(WEEKDAY(LJ3,2)=7,0,IF(WEEKDAY(LJ3,2)=6,IF(SamstagArbeitstag="ja",1,0),1))))</f>
        <v>1</v>
      </c>
      <c r="LK5" s="29" t="n">
        <f aca="false">IF(LK3="",0,IF(LK4=1,0,IF(WEEKDAY(LK3,2)=7,0,IF(WEEKDAY(LK3,2)=6,IF(SamstagArbeitstag="ja",1,0),1))))</f>
        <v>1</v>
      </c>
      <c r="LL5" s="29" t="n">
        <f aca="false">IF(LL3="",0,IF(LL4=1,0,IF(WEEKDAY(LL3,2)=7,0,IF(WEEKDAY(LL3,2)=6,IF(SamstagArbeitstag="ja",1,0),1))))</f>
        <v>1</v>
      </c>
      <c r="LM5" s="29" t="n">
        <f aca="false">IF(LM3="",0,IF(LM4=1,0,IF(WEEKDAY(LM3,2)=7,0,IF(WEEKDAY(LM3,2)=6,IF(SamstagArbeitstag="ja",1,0),1))))</f>
        <v>0</v>
      </c>
      <c r="LN5" s="29" t="n">
        <f aca="false">IF(LN3="",0,IF(LN4=1,0,IF(WEEKDAY(LN3,2)=7,0,IF(WEEKDAY(LN3,2)=6,IF(SamstagArbeitstag="ja",1,0),1))))</f>
        <v>0</v>
      </c>
      <c r="LO5" s="29" t="n">
        <f aca="false">IF(LO3="",0,IF(LO4=1,0,IF(WEEKDAY(LO3,2)=7,0,IF(WEEKDAY(LO3,2)=6,IF(SamstagArbeitstag="ja",1,0),1))))</f>
        <v>1</v>
      </c>
      <c r="LP5" s="29" t="n">
        <f aca="false">IF(LP3="",0,IF(LP4=1,0,IF(WEEKDAY(LP3,2)=7,0,IF(WEEKDAY(LP3,2)=6,IF(SamstagArbeitstag="ja",1,0),1))))</f>
        <v>1</v>
      </c>
      <c r="LQ5" s="29" t="n">
        <f aca="false">IF(LQ3="",0,IF(LQ4=1,0,IF(WEEKDAY(LQ3,2)=7,0,IF(WEEKDAY(LQ3,2)=6,IF(SamstagArbeitstag="ja",1,0),1))))</f>
        <v>1</v>
      </c>
      <c r="LR5" s="29" t="n">
        <f aca="false">IF(LR3="",0,IF(LR4=1,0,IF(WEEKDAY(LR3,2)=7,0,IF(WEEKDAY(LR3,2)=6,IF(SamstagArbeitstag="ja",1,0),1))))</f>
        <v>1</v>
      </c>
      <c r="LS5" s="29" t="n">
        <f aca="false">IF(LS3="",0,IF(LS4=1,0,IF(WEEKDAY(LS3,2)=7,0,IF(WEEKDAY(LS3,2)=6,IF(SamstagArbeitstag="ja",1,0),1))))</f>
        <v>1</v>
      </c>
      <c r="LT5" s="29" t="n">
        <f aca="false">IF(LT3="",0,IF(LT4=1,0,IF(WEEKDAY(LT3,2)=7,0,IF(WEEKDAY(LT3,2)=6,IF(SamstagArbeitstag="ja",1,0),1))))</f>
        <v>0</v>
      </c>
      <c r="LU5" s="29" t="n">
        <f aca="false">IF(LU3="",0,IF(LU4=1,0,IF(WEEKDAY(LU3,2)=7,0,IF(WEEKDAY(LU3,2)=6,IF(SamstagArbeitstag="ja",1,0),1))))</f>
        <v>0</v>
      </c>
      <c r="LV5" s="29" t="n">
        <f aca="false">IF(LV3="",0,IF(LV4=1,0,IF(WEEKDAY(LV3,2)=7,0,IF(WEEKDAY(LV3,2)=6,IF(SamstagArbeitstag="ja",1,0),1))))</f>
        <v>1</v>
      </c>
      <c r="LW5" s="29" t="n">
        <f aca="false">IF(LW3="",0,IF(LW4=1,0,IF(WEEKDAY(LW3,2)=7,0,IF(WEEKDAY(LW3,2)=6,IF(SamstagArbeitstag="ja",1,0),1))))</f>
        <v>1</v>
      </c>
      <c r="LX5" s="29" t="n">
        <f aca="false">IF(LX3="",0,IF(LX4=1,0,IF(WEEKDAY(LX3,2)=7,0,IF(WEEKDAY(LX3,2)=6,IF(SamstagArbeitstag="ja",1,0),1))))</f>
        <v>1</v>
      </c>
      <c r="LY5" s="29" t="n">
        <f aca="false">IF(LY3="",0,IF(LY4=1,0,IF(WEEKDAY(LY3,2)=7,0,IF(WEEKDAY(LY3,2)=6,IF(SamstagArbeitstag="ja",1,0),1))))</f>
        <v>1</v>
      </c>
      <c r="LZ5" s="29" t="n">
        <f aca="false">IF(LZ3="",0,IF(LZ4=1,0,IF(WEEKDAY(LZ3,2)=7,0,IF(WEEKDAY(LZ3,2)=6,IF(SamstagArbeitstag="ja",1,0),1))))</f>
        <v>1</v>
      </c>
      <c r="MA5" s="29" t="n">
        <f aca="false">IF(MA3="",0,IF(MA4=1,0,IF(WEEKDAY(MA3,2)=7,0,IF(WEEKDAY(MA3,2)=6,IF(SamstagArbeitstag="ja",1,0),1))))</f>
        <v>0</v>
      </c>
      <c r="MB5" s="29" t="n">
        <f aca="false">IF(MB3="",0,IF(MB4=1,0,IF(WEEKDAY(MB3,2)=7,0,IF(WEEKDAY(MB3,2)=6,IF(SamstagArbeitstag="ja",1,0),1))))</f>
        <v>0</v>
      </c>
      <c r="MC5" s="29" t="n">
        <f aca="false">IF(MC3="",0,IF(MC4=1,0,IF(WEEKDAY(MC3,2)=7,0,IF(WEEKDAY(MC3,2)=6,IF(SamstagArbeitstag="ja",1,0),1))))</f>
        <v>1</v>
      </c>
      <c r="MD5" s="29" t="n">
        <f aca="false">IF(MD3="",0,IF(MD4=1,0,IF(WEEKDAY(MD3,2)=7,0,IF(WEEKDAY(MD3,2)=6,IF(SamstagArbeitstag="ja",1,0),1))))</f>
        <v>1</v>
      </c>
      <c r="ME5" s="29" t="n">
        <f aca="false">IF(ME3="",0,IF(ME4=1,0,IF(WEEKDAY(ME3,2)=7,0,IF(WEEKDAY(ME3,2)=6,IF(SamstagArbeitstag="ja",1,0),1))))</f>
        <v>0</v>
      </c>
      <c r="MF5" s="29" t="n">
        <f aca="false">IF(MF3="",0,IF(MF4=1,0,IF(WEEKDAY(MF3,2)=7,0,IF(WEEKDAY(MF3,2)=6,IF(SamstagArbeitstag="ja",1,0),1))))</f>
        <v>1</v>
      </c>
      <c r="MG5" s="29" t="n">
        <f aca="false">IF(MG3="",0,IF(MG4=1,0,IF(WEEKDAY(MG3,2)=7,0,IF(WEEKDAY(MG3,2)=6,IF(SamstagArbeitstag="ja",1,0),1))))</f>
        <v>1</v>
      </c>
      <c r="MH5" s="29" t="n">
        <f aca="false">IF(MH3="",0,IF(MH4=1,0,IF(WEEKDAY(MH3,2)=7,0,IF(WEEKDAY(MH3,2)=6,IF(SamstagArbeitstag="ja",1,0),1))))</f>
        <v>1</v>
      </c>
      <c r="MI5" s="29" t="n">
        <f aca="false">IF(MI3="",0,IF(MI4=1,0,IF(WEEKDAY(MI3,2)=7,0,IF(WEEKDAY(MI3,2)=6,IF(SamstagArbeitstag="ja",1,0),1))))</f>
        <v>0</v>
      </c>
      <c r="MJ5" s="29" t="n">
        <f aca="false">IF(MJ3="",0,IF(MJ4=1,0,IF(WEEKDAY(MJ3,2)=7,0,IF(WEEKDAY(MJ3,2)=6,IF(SamstagArbeitstag="ja",1,0),1))))</f>
        <v>0</v>
      </c>
      <c r="MK5" s="29" t="n">
        <f aca="false">IF(MK3="",0,IF(MK4=1,0,IF(WEEKDAY(MK3,2)=7,0,IF(WEEKDAY(MK3,2)=6,IF(SamstagArbeitstag="ja",1,0),1))))</f>
        <v>1</v>
      </c>
      <c r="ML5" s="29" t="n">
        <f aca="false">IF(ML3="",0,IF(ML4=1,0,IF(WEEKDAY(ML3,2)=7,0,IF(WEEKDAY(ML3,2)=6,IF(SamstagArbeitstag="ja",1,0),1))))</f>
        <v>1</v>
      </c>
      <c r="MM5" s="29" t="n">
        <f aca="false">IF(MM3="",0,IF(MM4=1,0,IF(WEEKDAY(MM3,2)=7,0,IF(WEEKDAY(MM3,2)=6,IF(SamstagArbeitstag="ja",1,0),1))))</f>
        <v>1</v>
      </c>
      <c r="MN5" s="29" t="n">
        <f aca="false">IF(MN3="",0,IF(MN4=1,0,IF(WEEKDAY(MN3,2)=7,0,IF(WEEKDAY(MN3,2)=6,IF(SamstagArbeitstag="ja",1,0),1))))</f>
        <v>1</v>
      </c>
      <c r="MO5" s="29" t="n">
        <f aca="false">IF(MO3="",0,IF(MO4=1,0,IF(WEEKDAY(MO3,2)=7,0,IF(WEEKDAY(MO3,2)=6,IF(SamstagArbeitstag="ja",1,0),1))))</f>
        <v>1</v>
      </c>
      <c r="MP5" s="29" t="n">
        <f aca="false">IF(MP3="",0,IF(MP4=1,0,IF(WEEKDAY(MP3,2)=7,0,IF(WEEKDAY(MP3,2)=6,IF(SamstagArbeitstag="ja",1,0),1))))</f>
        <v>0</v>
      </c>
      <c r="MQ5" s="29" t="n">
        <f aca="false">IF(MQ3="",0,IF(MQ4=1,0,IF(WEEKDAY(MQ3,2)=7,0,IF(WEEKDAY(MQ3,2)=6,IF(SamstagArbeitstag="ja",1,0),1))))</f>
        <v>0</v>
      </c>
      <c r="MR5" s="29" t="n">
        <f aca="false">IF(MR3="",0,IF(MR4=1,0,IF(WEEKDAY(MR3,2)=7,0,IF(WEEKDAY(MR3,2)=6,IF(SamstagArbeitstag="ja",1,0),1))))</f>
        <v>1</v>
      </c>
      <c r="MS5" s="29" t="n">
        <f aca="false">IF(MS3="",0,IF(MS4=1,0,IF(WEEKDAY(MS3,2)=7,0,IF(WEEKDAY(MS3,2)=6,IF(SamstagArbeitstag="ja",1,0),1))))</f>
        <v>1</v>
      </c>
      <c r="MT5" s="29" t="n">
        <f aca="false">IF(MT3="",0,IF(MT4=1,0,IF(WEEKDAY(MT3,2)=7,0,IF(WEEKDAY(MT3,2)=6,IF(SamstagArbeitstag="ja",1,0),1))))</f>
        <v>1</v>
      </c>
      <c r="MU5" s="29" t="n">
        <f aca="false">IF(MU3="",0,IF(MU4=1,0,IF(WEEKDAY(MU3,2)=7,0,IF(WEEKDAY(MU3,2)=6,IF(SamstagArbeitstag="ja",1,0),1))))</f>
        <v>1</v>
      </c>
      <c r="MV5" s="29" t="n">
        <f aca="false">IF(MV3="",0,IF(MV4=1,0,IF(WEEKDAY(MV3,2)=7,0,IF(WEEKDAY(MV3,2)=6,IF(SamstagArbeitstag="ja",1,0),1))))</f>
        <v>1</v>
      </c>
      <c r="MW5" s="29" t="n">
        <f aca="false">IF(MW3="",0,IF(MW4=1,0,IF(WEEKDAY(MW3,2)=7,0,IF(WEEKDAY(MW3,2)=6,IF(SamstagArbeitstag="ja",1,0),1))))</f>
        <v>0</v>
      </c>
      <c r="MX5" s="29" t="n">
        <f aca="false">IF(MX3="",0,IF(MX4=1,0,IF(WEEKDAY(MX3,2)=7,0,IF(WEEKDAY(MX3,2)=6,IF(SamstagArbeitstag="ja",1,0),1))))</f>
        <v>0</v>
      </c>
      <c r="MY5" s="29" t="n">
        <f aca="false">IF(MY3="",0,IF(MY4=1,0,IF(WEEKDAY(MY3,2)=7,0,IF(WEEKDAY(MY3,2)=6,IF(SamstagArbeitstag="ja",1,0),1))))</f>
        <v>1</v>
      </c>
      <c r="MZ5" s="29" t="n">
        <f aca="false">IF(MZ3="",0,IF(MZ4=1,0,IF(WEEKDAY(MZ3,2)=7,0,IF(WEEKDAY(MZ3,2)=6,IF(SamstagArbeitstag="ja",1,0),1))))</f>
        <v>1</v>
      </c>
      <c r="NA5" s="29" t="n">
        <f aca="false">IF(NA3="",0,IF(NA4=1,0,IF(WEEKDAY(NA3,2)=7,0,IF(WEEKDAY(NA3,2)=6,IF(SamstagArbeitstag="ja",1,0),1))))</f>
        <v>1</v>
      </c>
      <c r="NB5" s="29" t="n">
        <f aca="false">IF(NB3="",0,IF(NB4=1,0,IF(WEEKDAY(NB3,2)=7,0,IF(WEEKDAY(NB3,2)=6,IF(SamstagArbeitstag="ja",1,0),1))))</f>
        <v>1</v>
      </c>
      <c r="NC5" s="29" t="n">
        <f aca="false">IF(NC3="",0,IF(NC4=1,0,IF(WEEKDAY(NC3,2)=7,0,IF(WEEKDAY(NC3,2)=6,IF(SamstagArbeitstag="ja",1,0),1))))</f>
        <v>1</v>
      </c>
      <c r="ND5" s="29" t="n">
        <f aca="false">IF(ND3="",0,IF(ND4=1,0,IF(WEEKDAY(ND3,2)=7,0,IF(WEEKDAY(ND3,2)=6,IF(SamstagArbeitstag="ja",1,0),1))))</f>
        <v>0</v>
      </c>
      <c r="NE5" s="29" t="n">
        <f aca="false">IF(NE3="",0,IF(NE4=1,0,IF(WEEKDAY(NE3,2)=7,0,IF(WEEKDAY(NE3,2)=6,IF(SamstagArbeitstag="ja",1,0),1))))</f>
        <v>0</v>
      </c>
      <c r="NF5" s="29" t="n">
        <f aca="false">IF(NF3="",0,IF(NF4=1,0,IF(WEEKDAY(NF3,2)=7,0,IF(WEEKDAY(NF3,2)=6,IF(SamstagArbeitstag="ja",1,0),1))))</f>
        <v>1</v>
      </c>
      <c r="NG5" s="29" t="n">
        <f aca="false">IF(NG3="",0,IF(NG4=1,0,IF(WEEKDAY(NG3,2)=7,0,IF(WEEKDAY(NG3,2)=6,IF(SamstagArbeitstag="ja",1,0),1))))</f>
        <v>1</v>
      </c>
      <c r="NH5" s="29" t="n">
        <f aca="false">IF(NH3="",0,IF(NH4=1,0,IF(WEEKDAY(NH3,2)=7,0,IF(WEEKDAY(NH3,2)=6,IF(SamstagArbeitstag="ja",1,0),1))))</f>
        <v>1</v>
      </c>
      <c r="NI5" s="29" t="n">
        <f aca="false">IF(NI3="",0,IF(NI4=1,0,IF(WEEKDAY(NI3,2)=7,0,IF(WEEKDAY(NI3,2)=6,IF(SamstagArbeitstag="ja",1,0),1))))</f>
        <v>1</v>
      </c>
      <c r="NJ5" s="29" t="n">
        <f aca="false">IF(NJ3="",0,IF(NJ4=1,0,IF(WEEKDAY(NJ3,2)=7,0,IF(WEEKDAY(NJ3,2)=6,IF(SamstagArbeitstag="ja",1,0),1))))</f>
        <v>1</v>
      </c>
    </row>
    <row r="6" customFormat="false" ht="15.75" hidden="false" customHeight="true" outlineLevel="0" collapsed="false">
      <c r="A6" s="30" t="s">
        <v>61</v>
      </c>
      <c r="B6" s="30" t="s">
        <v>62</v>
      </c>
      <c r="C6" s="31" t="s">
        <v>63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 t="s">
        <v>64</v>
      </c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 t="s">
        <v>65</v>
      </c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 t="s">
        <v>66</v>
      </c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 t="s">
        <v>67</v>
      </c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 t="s">
        <v>68</v>
      </c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 t="s">
        <v>69</v>
      </c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 t="s">
        <v>70</v>
      </c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 t="s">
        <v>71</v>
      </c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 t="s">
        <v>72</v>
      </c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 t="s">
        <v>73</v>
      </c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 t="s">
        <v>74</v>
      </c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</row>
    <row r="7" customFormat="false" ht="12.75" hidden="false" customHeight="true" outlineLevel="0" collapsed="false">
      <c r="A7" s="30"/>
      <c r="B7" s="30"/>
      <c r="C7" s="32" t="n">
        <f aca="false">IF(C3="","",DAY(C3))</f>
        <v>1</v>
      </c>
      <c r="D7" s="33" t="n">
        <f aca="false">IF(D3="","",DAY(D3))</f>
        <v>2</v>
      </c>
      <c r="E7" s="33" t="n">
        <f aca="false">IF(E3="","",DAY(E3))</f>
        <v>3</v>
      </c>
      <c r="F7" s="33" t="n">
        <f aca="false">IF(F3="","",DAY(F3))</f>
        <v>4</v>
      </c>
      <c r="G7" s="33" t="n">
        <f aca="false">IF(G3="","",DAY(G3))</f>
        <v>5</v>
      </c>
      <c r="H7" s="33" t="n">
        <f aca="false">IF(H3="","",DAY(H3))</f>
        <v>6</v>
      </c>
      <c r="I7" s="33" t="n">
        <f aca="false">IF(I3="","",DAY(I3))</f>
        <v>7</v>
      </c>
      <c r="J7" s="33" t="n">
        <f aca="false">IF(J3="","",DAY(J3))</f>
        <v>8</v>
      </c>
      <c r="K7" s="33" t="n">
        <f aca="false">IF(K3="","",DAY(K3))</f>
        <v>9</v>
      </c>
      <c r="L7" s="33" t="n">
        <f aca="false">IF(L3="","",DAY(L3))</f>
        <v>10</v>
      </c>
      <c r="M7" s="33" t="n">
        <f aca="false">IF(M3="","",DAY(M3))</f>
        <v>11</v>
      </c>
      <c r="N7" s="33" t="n">
        <f aca="false">IF(N3="","",DAY(N3))</f>
        <v>12</v>
      </c>
      <c r="O7" s="33" t="n">
        <f aca="false">IF(O3="","",DAY(O3))</f>
        <v>13</v>
      </c>
      <c r="P7" s="33" t="n">
        <f aca="false">IF(P3="","",DAY(P3))</f>
        <v>14</v>
      </c>
      <c r="Q7" s="33" t="n">
        <f aca="false">IF(Q3="","",DAY(Q3))</f>
        <v>15</v>
      </c>
      <c r="R7" s="33" t="n">
        <f aca="false">IF(R3="","",DAY(R3))</f>
        <v>16</v>
      </c>
      <c r="S7" s="33" t="n">
        <f aca="false">IF(S3="","",DAY(S3))</f>
        <v>17</v>
      </c>
      <c r="T7" s="33" t="n">
        <f aca="false">IF(T3="","",DAY(T3))</f>
        <v>18</v>
      </c>
      <c r="U7" s="33" t="n">
        <f aca="false">IF(U3="","",DAY(U3))</f>
        <v>19</v>
      </c>
      <c r="V7" s="33" t="n">
        <f aca="false">IF(V3="","",DAY(V3))</f>
        <v>20</v>
      </c>
      <c r="W7" s="33" t="n">
        <f aca="false">IF(W3="","",DAY(W3))</f>
        <v>21</v>
      </c>
      <c r="X7" s="33" t="n">
        <f aca="false">IF(X3="","",DAY(X3))</f>
        <v>22</v>
      </c>
      <c r="Y7" s="33" t="n">
        <f aca="false">IF(Y3="","",DAY(Y3))</f>
        <v>23</v>
      </c>
      <c r="Z7" s="33" t="n">
        <f aca="false">IF(Z3="","",DAY(Z3))</f>
        <v>24</v>
      </c>
      <c r="AA7" s="33" t="n">
        <f aca="false">IF(AA3="","",DAY(AA3))</f>
        <v>25</v>
      </c>
      <c r="AB7" s="33" t="n">
        <f aca="false">IF(AB3="","",DAY(AB3))</f>
        <v>26</v>
      </c>
      <c r="AC7" s="33" t="n">
        <f aca="false">IF(AC3="","",DAY(AC3))</f>
        <v>27</v>
      </c>
      <c r="AD7" s="33" t="n">
        <f aca="false">IF(AD3="","",DAY(AD3))</f>
        <v>28</v>
      </c>
      <c r="AE7" s="33" t="n">
        <f aca="false">IF(AE3="","",DAY(AE3))</f>
        <v>29</v>
      </c>
      <c r="AF7" s="33" t="n">
        <f aca="false">IF(AF3="","",DAY(AF3))</f>
        <v>30</v>
      </c>
      <c r="AG7" s="33" t="n">
        <f aca="false">IF(AG3="","",DAY(AG3))</f>
        <v>31</v>
      </c>
      <c r="AH7" s="32" t="n">
        <f aca="false">IF(AH3="","",DAY(AH3))</f>
        <v>1</v>
      </c>
      <c r="AI7" s="33" t="n">
        <f aca="false">IF(AI3="","",DAY(AI3))</f>
        <v>2</v>
      </c>
      <c r="AJ7" s="33" t="n">
        <f aca="false">IF(AJ3="","",DAY(AJ3))</f>
        <v>3</v>
      </c>
      <c r="AK7" s="33" t="n">
        <f aca="false">IF(AK3="","",DAY(AK3))</f>
        <v>4</v>
      </c>
      <c r="AL7" s="33" t="n">
        <f aca="false">IF(AL3="","",DAY(AL3))</f>
        <v>5</v>
      </c>
      <c r="AM7" s="33" t="n">
        <f aca="false">IF(AM3="","",DAY(AM3))</f>
        <v>6</v>
      </c>
      <c r="AN7" s="33" t="n">
        <f aca="false">IF(AN3="","",DAY(AN3))</f>
        <v>7</v>
      </c>
      <c r="AO7" s="33" t="n">
        <f aca="false">IF(AO3="","",DAY(AO3))</f>
        <v>8</v>
      </c>
      <c r="AP7" s="33" t="n">
        <f aca="false">IF(AP3="","",DAY(AP3))</f>
        <v>9</v>
      </c>
      <c r="AQ7" s="33" t="n">
        <f aca="false">IF(AQ3="","",DAY(AQ3))</f>
        <v>10</v>
      </c>
      <c r="AR7" s="33" t="n">
        <f aca="false">IF(AR3="","",DAY(AR3))</f>
        <v>11</v>
      </c>
      <c r="AS7" s="33" t="n">
        <f aca="false">IF(AS3="","",DAY(AS3))</f>
        <v>12</v>
      </c>
      <c r="AT7" s="33" t="n">
        <f aca="false">IF(AT3="","",DAY(AT3))</f>
        <v>13</v>
      </c>
      <c r="AU7" s="33" t="n">
        <f aca="false">IF(AU3="","",DAY(AU3))</f>
        <v>14</v>
      </c>
      <c r="AV7" s="33" t="n">
        <f aca="false">IF(AV3="","",DAY(AV3))</f>
        <v>15</v>
      </c>
      <c r="AW7" s="33" t="n">
        <f aca="false">IF(AW3="","",DAY(AW3))</f>
        <v>16</v>
      </c>
      <c r="AX7" s="33" t="n">
        <f aca="false">IF(AX3="","",DAY(AX3))</f>
        <v>17</v>
      </c>
      <c r="AY7" s="33" t="n">
        <f aca="false">IF(AY3="","",DAY(AY3))</f>
        <v>18</v>
      </c>
      <c r="AZ7" s="33" t="n">
        <f aca="false">IF(AZ3="","",DAY(AZ3))</f>
        <v>19</v>
      </c>
      <c r="BA7" s="33" t="n">
        <f aca="false">IF(BA3="","",DAY(BA3))</f>
        <v>20</v>
      </c>
      <c r="BB7" s="33" t="n">
        <f aca="false">IF(BB3="","",DAY(BB3))</f>
        <v>21</v>
      </c>
      <c r="BC7" s="33" t="n">
        <f aca="false">IF(BC3="","",DAY(BC3))</f>
        <v>22</v>
      </c>
      <c r="BD7" s="33" t="n">
        <f aca="false">IF(BD3="","",DAY(BD3))</f>
        <v>23</v>
      </c>
      <c r="BE7" s="33" t="n">
        <f aca="false">IF(BE3="","",DAY(BE3))</f>
        <v>24</v>
      </c>
      <c r="BF7" s="33" t="n">
        <f aca="false">IF(BF3="","",DAY(BF3))</f>
        <v>25</v>
      </c>
      <c r="BG7" s="33" t="n">
        <f aca="false">IF(BG3="","",DAY(BG3))</f>
        <v>26</v>
      </c>
      <c r="BH7" s="33" t="n">
        <f aca="false">IF(BH3="","",DAY(BH3))</f>
        <v>27</v>
      </c>
      <c r="BI7" s="33" t="n">
        <f aca="false">IF(BI3="","",DAY(BI3))</f>
        <v>28</v>
      </c>
      <c r="BJ7" s="33" t="str">
        <f aca="false">IF(BJ3="","",DAY(BJ3))</f>
        <v/>
      </c>
      <c r="BK7" s="33" t="str">
        <f aca="false">IF(BK3="","",DAY(BK3))</f>
        <v/>
      </c>
      <c r="BL7" s="33" t="str">
        <f aca="false">IF(BL3="","",DAY(BL3))</f>
        <v/>
      </c>
      <c r="BM7" s="32" t="n">
        <f aca="false">IF(BM3="","",DAY(BM3))</f>
        <v>1</v>
      </c>
      <c r="BN7" s="33" t="n">
        <f aca="false">IF(BN3="","",DAY(BN3))</f>
        <v>2</v>
      </c>
      <c r="BO7" s="33" t="n">
        <f aca="false">IF(BO3="","",DAY(BO3))</f>
        <v>3</v>
      </c>
      <c r="BP7" s="33" t="n">
        <f aca="false">IF(BP3="","",DAY(BP3))</f>
        <v>4</v>
      </c>
      <c r="BQ7" s="33" t="n">
        <f aca="false">IF(BQ3="","",DAY(BQ3))</f>
        <v>5</v>
      </c>
      <c r="BR7" s="33" t="n">
        <f aca="false">IF(BR3="","",DAY(BR3))</f>
        <v>6</v>
      </c>
      <c r="BS7" s="33" t="n">
        <f aca="false">IF(BS3="","",DAY(BS3))</f>
        <v>7</v>
      </c>
      <c r="BT7" s="33" t="n">
        <f aca="false">IF(BT3="","",DAY(BT3))</f>
        <v>8</v>
      </c>
      <c r="BU7" s="33" t="n">
        <f aca="false">IF(BU3="","",DAY(BU3))</f>
        <v>9</v>
      </c>
      <c r="BV7" s="33" t="n">
        <f aca="false">IF(BV3="","",DAY(BV3))</f>
        <v>10</v>
      </c>
      <c r="BW7" s="33" t="n">
        <f aca="false">IF(BW3="","",DAY(BW3))</f>
        <v>11</v>
      </c>
      <c r="BX7" s="33" t="n">
        <f aca="false">IF(BX3="","",DAY(BX3))</f>
        <v>12</v>
      </c>
      <c r="BY7" s="33" t="n">
        <f aca="false">IF(BY3="","",DAY(BY3))</f>
        <v>13</v>
      </c>
      <c r="BZ7" s="33" t="n">
        <f aca="false">IF(BZ3="","",DAY(BZ3))</f>
        <v>14</v>
      </c>
      <c r="CA7" s="33" t="n">
        <f aca="false">IF(CA3="","",DAY(CA3))</f>
        <v>15</v>
      </c>
      <c r="CB7" s="33" t="n">
        <f aca="false">IF(CB3="","",DAY(CB3))</f>
        <v>16</v>
      </c>
      <c r="CC7" s="33" t="n">
        <f aca="false">IF(CC3="","",DAY(CC3))</f>
        <v>17</v>
      </c>
      <c r="CD7" s="33" t="n">
        <f aca="false">IF(CD3="","",DAY(CD3))</f>
        <v>18</v>
      </c>
      <c r="CE7" s="33" t="n">
        <f aca="false">IF(CE3="","",DAY(CE3))</f>
        <v>19</v>
      </c>
      <c r="CF7" s="33" t="n">
        <f aca="false">IF(CF3="","",DAY(CF3))</f>
        <v>20</v>
      </c>
      <c r="CG7" s="33" t="n">
        <f aca="false">IF(CG3="","",DAY(CG3))</f>
        <v>21</v>
      </c>
      <c r="CH7" s="33" t="n">
        <f aca="false">IF(CH3="","",DAY(CH3))</f>
        <v>22</v>
      </c>
      <c r="CI7" s="33" t="n">
        <f aca="false">IF(CI3="","",DAY(CI3))</f>
        <v>23</v>
      </c>
      <c r="CJ7" s="33" t="n">
        <f aca="false">IF(CJ3="","",DAY(CJ3))</f>
        <v>24</v>
      </c>
      <c r="CK7" s="33" t="n">
        <f aca="false">IF(CK3="","",DAY(CK3))</f>
        <v>25</v>
      </c>
      <c r="CL7" s="33" t="n">
        <f aca="false">IF(CL3="","",DAY(CL3))</f>
        <v>26</v>
      </c>
      <c r="CM7" s="33" t="n">
        <f aca="false">IF(CM3="","",DAY(CM3))</f>
        <v>27</v>
      </c>
      <c r="CN7" s="33" t="n">
        <f aca="false">IF(CN3="","",DAY(CN3))</f>
        <v>28</v>
      </c>
      <c r="CO7" s="33" t="n">
        <f aca="false">IF(CO3="","",DAY(CO3))</f>
        <v>29</v>
      </c>
      <c r="CP7" s="33" t="n">
        <f aca="false">IF(CP3="","",DAY(CP3))</f>
        <v>30</v>
      </c>
      <c r="CQ7" s="33" t="n">
        <f aca="false">IF(CQ3="","",DAY(CQ3))</f>
        <v>31</v>
      </c>
      <c r="CR7" s="32" t="n">
        <f aca="false">IF(CR3="","",DAY(CR3))</f>
        <v>1</v>
      </c>
      <c r="CS7" s="33" t="n">
        <f aca="false">IF(CS3="","",DAY(CS3))</f>
        <v>2</v>
      </c>
      <c r="CT7" s="33" t="n">
        <f aca="false">IF(CT3="","",DAY(CT3))</f>
        <v>3</v>
      </c>
      <c r="CU7" s="33" t="n">
        <f aca="false">IF(CU3="","",DAY(CU3))</f>
        <v>4</v>
      </c>
      <c r="CV7" s="33" t="n">
        <f aca="false">IF(CV3="","",DAY(CV3))</f>
        <v>5</v>
      </c>
      <c r="CW7" s="33" t="n">
        <f aca="false">IF(CW3="","",DAY(CW3))</f>
        <v>6</v>
      </c>
      <c r="CX7" s="33" t="n">
        <f aca="false">IF(CX3="","",DAY(CX3))</f>
        <v>7</v>
      </c>
      <c r="CY7" s="33" t="n">
        <f aca="false">IF(CY3="","",DAY(CY3))</f>
        <v>8</v>
      </c>
      <c r="CZ7" s="33" t="n">
        <f aca="false">IF(CZ3="","",DAY(CZ3))</f>
        <v>9</v>
      </c>
      <c r="DA7" s="33" t="n">
        <f aca="false">IF(DA3="","",DAY(DA3))</f>
        <v>10</v>
      </c>
      <c r="DB7" s="33" t="n">
        <f aca="false">IF(DB3="","",DAY(DB3))</f>
        <v>11</v>
      </c>
      <c r="DC7" s="33" t="n">
        <f aca="false">IF(DC3="","",DAY(DC3))</f>
        <v>12</v>
      </c>
      <c r="DD7" s="33" t="n">
        <f aca="false">IF(DD3="","",DAY(DD3))</f>
        <v>13</v>
      </c>
      <c r="DE7" s="33" t="n">
        <f aca="false">IF(DE3="","",DAY(DE3))</f>
        <v>14</v>
      </c>
      <c r="DF7" s="33" t="n">
        <f aca="false">IF(DF3="","",DAY(DF3))</f>
        <v>15</v>
      </c>
      <c r="DG7" s="33" t="n">
        <f aca="false">IF(DG3="","",DAY(DG3))</f>
        <v>16</v>
      </c>
      <c r="DH7" s="33" t="n">
        <f aca="false">IF(DH3="","",DAY(DH3))</f>
        <v>17</v>
      </c>
      <c r="DI7" s="33" t="n">
        <f aca="false">IF(DI3="","",DAY(DI3))</f>
        <v>18</v>
      </c>
      <c r="DJ7" s="33" t="n">
        <f aca="false">IF(DJ3="","",DAY(DJ3))</f>
        <v>19</v>
      </c>
      <c r="DK7" s="33" t="n">
        <f aca="false">IF(DK3="","",DAY(DK3))</f>
        <v>20</v>
      </c>
      <c r="DL7" s="33" t="n">
        <f aca="false">IF(DL3="","",DAY(DL3))</f>
        <v>21</v>
      </c>
      <c r="DM7" s="33" t="n">
        <f aca="false">IF(DM3="","",DAY(DM3))</f>
        <v>22</v>
      </c>
      <c r="DN7" s="33" t="n">
        <f aca="false">IF(DN3="","",DAY(DN3))</f>
        <v>23</v>
      </c>
      <c r="DO7" s="33" t="n">
        <f aca="false">IF(DO3="","",DAY(DO3))</f>
        <v>24</v>
      </c>
      <c r="DP7" s="33" t="n">
        <f aca="false">IF(DP3="","",DAY(DP3))</f>
        <v>25</v>
      </c>
      <c r="DQ7" s="33" t="n">
        <f aca="false">IF(DQ3="","",DAY(DQ3))</f>
        <v>26</v>
      </c>
      <c r="DR7" s="33" t="n">
        <f aca="false">IF(DR3="","",DAY(DR3))</f>
        <v>27</v>
      </c>
      <c r="DS7" s="33" t="n">
        <f aca="false">IF(DS3="","",DAY(DS3))</f>
        <v>28</v>
      </c>
      <c r="DT7" s="33" t="n">
        <f aca="false">IF(DT3="","",DAY(DT3))</f>
        <v>29</v>
      </c>
      <c r="DU7" s="33" t="n">
        <f aca="false">IF(DU3="","",DAY(DU3))</f>
        <v>30</v>
      </c>
      <c r="DV7" s="33" t="str">
        <f aca="false">IF(DV3="","",DAY(DV3))</f>
        <v/>
      </c>
      <c r="DW7" s="32" t="n">
        <f aca="false">IF(DW3="","",DAY(DW3))</f>
        <v>1</v>
      </c>
      <c r="DX7" s="33" t="n">
        <f aca="false">IF(DX3="","",DAY(DX3))</f>
        <v>2</v>
      </c>
      <c r="DY7" s="33" t="n">
        <f aca="false">IF(DY3="","",DAY(DY3))</f>
        <v>3</v>
      </c>
      <c r="DZ7" s="33" t="n">
        <f aca="false">IF(DZ3="","",DAY(DZ3))</f>
        <v>4</v>
      </c>
      <c r="EA7" s="33" t="n">
        <f aca="false">IF(EA3="","",DAY(EA3))</f>
        <v>5</v>
      </c>
      <c r="EB7" s="33" t="n">
        <f aca="false">IF(EB3="","",DAY(EB3))</f>
        <v>6</v>
      </c>
      <c r="EC7" s="33" t="n">
        <f aca="false">IF(EC3="","",DAY(EC3))</f>
        <v>7</v>
      </c>
      <c r="ED7" s="33" t="n">
        <f aca="false">IF(ED3="","",DAY(ED3))</f>
        <v>8</v>
      </c>
      <c r="EE7" s="33" t="n">
        <f aca="false">IF(EE3="","",DAY(EE3))</f>
        <v>9</v>
      </c>
      <c r="EF7" s="33" t="n">
        <f aca="false">IF(EF3="","",DAY(EF3))</f>
        <v>10</v>
      </c>
      <c r="EG7" s="33" t="n">
        <f aca="false">IF(EG3="","",DAY(EG3))</f>
        <v>11</v>
      </c>
      <c r="EH7" s="33" t="n">
        <f aca="false">IF(EH3="","",DAY(EH3))</f>
        <v>12</v>
      </c>
      <c r="EI7" s="33" t="n">
        <f aca="false">IF(EI3="","",DAY(EI3))</f>
        <v>13</v>
      </c>
      <c r="EJ7" s="33" t="n">
        <f aca="false">IF(EJ3="","",DAY(EJ3))</f>
        <v>14</v>
      </c>
      <c r="EK7" s="33" t="n">
        <f aca="false">IF(EK3="","",DAY(EK3))</f>
        <v>15</v>
      </c>
      <c r="EL7" s="33" t="n">
        <f aca="false">IF(EL3="","",DAY(EL3))</f>
        <v>16</v>
      </c>
      <c r="EM7" s="33" t="n">
        <f aca="false">IF(EM3="","",DAY(EM3))</f>
        <v>17</v>
      </c>
      <c r="EN7" s="33" t="n">
        <f aca="false">IF(EN3="","",DAY(EN3))</f>
        <v>18</v>
      </c>
      <c r="EO7" s="33" t="n">
        <f aca="false">IF(EO3="","",DAY(EO3))</f>
        <v>19</v>
      </c>
      <c r="EP7" s="33" t="n">
        <f aca="false">IF(EP3="","",DAY(EP3))</f>
        <v>20</v>
      </c>
      <c r="EQ7" s="33" t="n">
        <f aca="false">IF(EQ3="","",DAY(EQ3))</f>
        <v>21</v>
      </c>
      <c r="ER7" s="33" t="n">
        <f aca="false">IF(ER3="","",DAY(ER3))</f>
        <v>22</v>
      </c>
      <c r="ES7" s="33" t="n">
        <f aca="false">IF(ES3="","",DAY(ES3))</f>
        <v>23</v>
      </c>
      <c r="ET7" s="33" t="n">
        <f aca="false">IF(ET3="","",DAY(ET3))</f>
        <v>24</v>
      </c>
      <c r="EU7" s="33" t="n">
        <f aca="false">IF(EU3="","",DAY(EU3))</f>
        <v>25</v>
      </c>
      <c r="EV7" s="33" t="n">
        <f aca="false">IF(EV3="","",DAY(EV3))</f>
        <v>26</v>
      </c>
      <c r="EW7" s="33" t="n">
        <f aca="false">IF(EW3="","",DAY(EW3))</f>
        <v>27</v>
      </c>
      <c r="EX7" s="33" t="n">
        <f aca="false">IF(EX3="","",DAY(EX3))</f>
        <v>28</v>
      </c>
      <c r="EY7" s="33" t="n">
        <f aca="false">IF(EY3="","",DAY(EY3))</f>
        <v>29</v>
      </c>
      <c r="EZ7" s="33" t="n">
        <f aca="false">IF(EZ3="","",DAY(EZ3))</f>
        <v>30</v>
      </c>
      <c r="FA7" s="33" t="n">
        <f aca="false">IF(FA3="","",DAY(FA3))</f>
        <v>31</v>
      </c>
      <c r="FB7" s="32" t="n">
        <f aca="false">IF(FB3="","",DAY(FB3))</f>
        <v>1</v>
      </c>
      <c r="FC7" s="33" t="n">
        <f aca="false">IF(FC3="","",DAY(FC3))</f>
        <v>2</v>
      </c>
      <c r="FD7" s="33" t="n">
        <f aca="false">IF(FD3="","",DAY(FD3))</f>
        <v>3</v>
      </c>
      <c r="FE7" s="33" t="n">
        <f aca="false">IF(FE3="","",DAY(FE3))</f>
        <v>4</v>
      </c>
      <c r="FF7" s="33" t="n">
        <f aca="false">IF(FF3="","",DAY(FF3))</f>
        <v>5</v>
      </c>
      <c r="FG7" s="33" t="n">
        <f aca="false">IF(FG3="","",DAY(FG3))</f>
        <v>6</v>
      </c>
      <c r="FH7" s="33" t="n">
        <f aca="false">IF(FH3="","",DAY(FH3))</f>
        <v>7</v>
      </c>
      <c r="FI7" s="33" t="n">
        <f aca="false">IF(FI3="","",DAY(FI3))</f>
        <v>8</v>
      </c>
      <c r="FJ7" s="33" t="n">
        <f aca="false">IF(FJ3="","",DAY(FJ3))</f>
        <v>9</v>
      </c>
      <c r="FK7" s="33" t="n">
        <f aca="false">IF(FK3="","",DAY(FK3))</f>
        <v>10</v>
      </c>
      <c r="FL7" s="33" t="n">
        <f aca="false">IF(FL3="","",DAY(FL3))</f>
        <v>11</v>
      </c>
      <c r="FM7" s="33" t="n">
        <f aca="false">IF(FM3="","",DAY(FM3))</f>
        <v>12</v>
      </c>
      <c r="FN7" s="33" t="n">
        <f aca="false">IF(FN3="","",DAY(FN3))</f>
        <v>13</v>
      </c>
      <c r="FO7" s="33" t="n">
        <f aca="false">IF(FO3="","",DAY(FO3))</f>
        <v>14</v>
      </c>
      <c r="FP7" s="33" t="n">
        <f aca="false">IF(FP3="","",DAY(FP3))</f>
        <v>15</v>
      </c>
      <c r="FQ7" s="33" t="n">
        <f aca="false">IF(FQ3="","",DAY(FQ3))</f>
        <v>16</v>
      </c>
      <c r="FR7" s="33" t="n">
        <f aca="false">IF(FR3="","",DAY(FR3))</f>
        <v>17</v>
      </c>
      <c r="FS7" s="33" t="n">
        <f aca="false">IF(FS3="","",DAY(FS3))</f>
        <v>18</v>
      </c>
      <c r="FT7" s="33" t="n">
        <f aca="false">IF(FT3="","",DAY(FT3))</f>
        <v>19</v>
      </c>
      <c r="FU7" s="33" t="n">
        <f aca="false">IF(FU3="","",DAY(FU3))</f>
        <v>20</v>
      </c>
      <c r="FV7" s="33" t="n">
        <f aca="false">IF(FV3="","",DAY(FV3))</f>
        <v>21</v>
      </c>
      <c r="FW7" s="33" t="n">
        <f aca="false">IF(FW3="","",DAY(FW3))</f>
        <v>22</v>
      </c>
      <c r="FX7" s="33" t="n">
        <f aca="false">IF(FX3="","",DAY(FX3))</f>
        <v>23</v>
      </c>
      <c r="FY7" s="33" t="n">
        <f aca="false">IF(FY3="","",DAY(FY3))</f>
        <v>24</v>
      </c>
      <c r="FZ7" s="33" t="n">
        <f aca="false">IF(FZ3="","",DAY(FZ3))</f>
        <v>25</v>
      </c>
      <c r="GA7" s="33" t="n">
        <f aca="false">IF(GA3="","",DAY(GA3))</f>
        <v>26</v>
      </c>
      <c r="GB7" s="33" t="n">
        <f aca="false">IF(GB3="","",DAY(GB3))</f>
        <v>27</v>
      </c>
      <c r="GC7" s="33" t="n">
        <f aca="false">IF(GC3="","",DAY(GC3))</f>
        <v>28</v>
      </c>
      <c r="GD7" s="33" t="n">
        <f aca="false">IF(GD3="","",DAY(GD3))</f>
        <v>29</v>
      </c>
      <c r="GE7" s="33" t="n">
        <f aca="false">IF(GE3="","",DAY(GE3))</f>
        <v>30</v>
      </c>
      <c r="GF7" s="33" t="str">
        <f aca="false">IF(GF3="","",DAY(GF3))</f>
        <v/>
      </c>
      <c r="GG7" s="32" t="n">
        <f aca="false">IF(GG3="","",DAY(GG3))</f>
        <v>1</v>
      </c>
      <c r="GH7" s="33" t="n">
        <f aca="false">IF(GH3="","",DAY(GH3))</f>
        <v>2</v>
      </c>
      <c r="GI7" s="33" t="n">
        <f aca="false">IF(GI3="","",DAY(GI3))</f>
        <v>3</v>
      </c>
      <c r="GJ7" s="33" t="n">
        <f aca="false">IF(GJ3="","",DAY(GJ3))</f>
        <v>4</v>
      </c>
      <c r="GK7" s="33" t="n">
        <f aca="false">IF(GK3="","",DAY(GK3))</f>
        <v>5</v>
      </c>
      <c r="GL7" s="33" t="n">
        <f aca="false">IF(GL3="","",DAY(GL3))</f>
        <v>6</v>
      </c>
      <c r="GM7" s="33" t="n">
        <f aca="false">IF(GM3="","",DAY(GM3))</f>
        <v>7</v>
      </c>
      <c r="GN7" s="33" t="n">
        <f aca="false">IF(GN3="","",DAY(GN3))</f>
        <v>8</v>
      </c>
      <c r="GO7" s="33" t="n">
        <f aca="false">IF(GO3="","",DAY(GO3))</f>
        <v>9</v>
      </c>
      <c r="GP7" s="33" t="n">
        <f aca="false">IF(GP3="","",DAY(GP3))</f>
        <v>10</v>
      </c>
      <c r="GQ7" s="33" t="n">
        <f aca="false">IF(GQ3="","",DAY(GQ3))</f>
        <v>11</v>
      </c>
      <c r="GR7" s="33" t="n">
        <f aca="false">IF(GR3="","",DAY(GR3))</f>
        <v>12</v>
      </c>
      <c r="GS7" s="33" t="n">
        <f aca="false">IF(GS3="","",DAY(GS3))</f>
        <v>13</v>
      </c>
      <c r="GT7" s="33" t="n">
        <f aca="false">IF(GT3="","",DAY(GT3))</f>
        <v>14</v>
      </c>
      <c r="GU7" s="33" t="n">
        <f aca="false">IF(GU3="","",DAY(GU3))</f>
        <v>15</v>
      </c>
      <c r="GV7" s="33" t="n">
        <f aca="false">IF(GV3="","",DAY(GV3))</f>
        <v>16</v>
      </c>
      <c r="GW7" s="33" t="n">
        <f aca="false">IF(GW3="","",DAY(GW3))</f>
        <v>17</v>
      </c>
      <c r="GX7" s="33" t="n">
        <f aca="false">IF(GX3="","",DAY(GX3))</f>
        <v>18</v>
      </c>
      <c r="GY7" s="33" t="n">
        <f aca="false">IF(GY3="","",DAY(GY3))</f>
        <v>19</v>
      </c>
      <c r="GZ7" s="33" t="n">
        <f aca="false">IF(GZ3="","",DAY(GZ3))</f>
        <v>20</v>
      </c>
      <c r="HA7" s="33" t="n">
        <f aca="false">IF(HA3="","",DAY(HA3))</f>
        <v>21</v>
      </c>
      <c r="HB7" s="33" t="n">
        <f aca="false">IF(HB3="","",DAY(HB3))</f>
        <v>22</v>
      </c>
      <c r="HC7" s="33" t="n">
        <f aca="false">IF(HC3="","",DAY(HC3))</f>
        <v>23</v>
      </c>
      <c r="HD7" s="33" t="n">
        <f aca="false">IF(HD3="","",DAY(HD3))</f>
        <v>24</v>
      </c>
      <c r="HE7" s="33" t="n">
        <f aca="false">IF(HE3="","",DAY(HE3))</f>
        <v>25</v>
      </c>
      <c r="HF7" s="33" t="n">
        <f aca="false">IF(HF3="","",DAY(HF3))</f>
        <v>26</v>
      </c>
      <c r="HG7" s="33" t="n">
        <f aca="false">IF(HG3="","",DAY(HG3))</f>
        <v>27</v>
      </c>
      <c r="HH7" s="33" t="n">
        <f aca="false">IF(HH3="","",DAY(HH3))</f>
        <v>28</v>
      </c>
      <c r="HI7" s="33" t="n">
        <f aca="false">IF(HI3="","",DAY(HI3))</f>
        <v>29</v>
      </c>
      <c r="HJ7" s="33" t="n">
        <f aca="false">IF(HJ3="","",DAY(HJ3))</f>
        <v>30</v>
      </c>
      <c r="HK7" s="33" t="n">
        <f aca="false">IF(HK3="","",DAY(HK3))</f>
        <v>31</v>
      </c>
      <c r="HL7" s="32" t="n">
        <f aca="false">IF(HL3="","",DAY(HL3))</f>
        <v>1</v>
      </c>
      <c r="HM7" s="33" t="n">
        <f aca="false">IF(HM3="","",DAY(HM3))</f>
        <v>2</v>
      </c>
      <c r="HN7" s="33" t="n">
        <f aca="false">IF(HN3="","",DAY(HN3))</f>
        <v>3</v>
      </c>
      <c r="HO7" s="33" t="n">
        <f aca="false">IF(HO3="","",DAY(HO3))</f>
        <v>4</v>
      </c>
      <c r="HP7" s="33" t="n">
        <f aca="false">IF(HP3="","",DAY(HP3))</f>
        <v>5</v>
      </c>
      <c r="HQ7" s="33" t="n">
        <f aca="false">IF(HQ3="","",DAY(HQ3))</f>
        <v>6</v>
      </c>
      <c r="HR7" s="33" t="n">
        <f aca="false">IF(HR3="","",DAY(HR3))</f>
        <v>7</v>
      </c>
      <c r="HS7" s="33" t="n">
        <f aca="false">IF(HS3="","",DAY(HS3))</f>
        <v>8</v>
      </c>
      <c r="HT7" s="33" t="n">
        <f aca="false">IF(HT3="","",DAY(HT3))</f>
        <v>9</v>
      </c>
      <c r="HU7" s="33" t="n">
        <f aca="false">IF(HU3="","",DAY(HU3))</f>
        <v>10</v>
      </c>
      <c r="HV7" s="33" t="n">
        <f aca="false">IF(HV3="","",DAY(HV3))</f>
        <v>11</v>
      </c>
      <c r="HW7" s="33" t="n">
        <f aca="false">IF(HW3="","",DAY(HW3))</f>
        <v>12</v>
      </c>
      <c r="HX7" s="33" t="n">
        <f aca="false">IF(HX3="","",DAY(HX3))</f>
        <v>13</v>
      </c>
      <c r="HY7" s="33" t="n">
        <f aca="false">IF(HY3="","",DAY(HY3))</f>
        <v>14</v>
      </c>
      <c r="HZ7" s="33" t="n">
        <f aca="false">IF(HZ3="","",DAY(HZ3))</f>
        <v>15</v>
      </c>
      <c r="IA7" s="33" t="n">
        <f aca="false">IF(IA3="","",DAY(IA3))</f>
        <v>16</v>
      </c>
      <c r="IB7" s="33" t="n">
        <f aca="false">IF(IB3="","",DAY(IB3))</f>
        <v>17</v>
      </c>
      <c r="IC7" s="33" t="n">
        <f aca="false">IF(IC3="","",DAY(IC3))</f>
        <v>18</v>
      </c>
      <c r="ID7" s="33" t="n">
        <f aca="false">IF(ID3="","",DAY(ID3))</f>
        <v>19</v>
      </c>
      <c r="IE7" s="33" t="n">
        <f aca="false">IF(IE3="","",DAY(IE3))</f>
        <v>20</v>
      </c>
      <c r="IF7" s="33" t="n">
        <f aca="false">IF(IF3="","",DAY(IF3))</f>
        <v>21</v>
      </c>
      <c r="IG7" s="33" t="n">
        <f aca="false">IF(IG3="","",DAY(IG3))</f>
        <v>22</v>
      </c>
      <c r="IH7" s="33" t="n">
        <f aca="false">IF(IH3="","",DAY(IH3))</f>
        <v>23</v>
      </c>
      <c r="II7" s="33" t="n">
        <f aca="false">IF(II3="","",DAY(II3))</f>
        <v>24</v>
      </c>
      <c r="IJ7" s="33" t="n">
        <f aca="false">IF(IJ3="","",DAY(IJ3))</f>
        <v>25</v>
      </c>
      <c r="IK7" s="33" t="n">
        <f aca="false">IF(IK3="","",DAY(IK3))</f>
        <v>26</v>
      </c>
      <c r="IL7" s="33" t="n">
        <f aca="false">IF(IL3="","",DAY(IL3))</f>
        <v>27</v>
      </c>
      <c r="IM7" s="33" t="n">
        <f aca="false">IF(IM3="","",DAY(IM3))</f>
        <v>28</v>
      </c>
      <c r="IN7" s="33" t="n">
        <f aca="false">IF(IN3="","",DAY(IN3))</f>
        <v>29</v>
      </c>
      <c r="IO7" s="33" t="n">
        <f aca="false">IF(IO3="","",DAY(IO3))</f>
        <v>30</v>
      </c>
      <c r="IP7" s="33" t="n">
        <f aca="false">IF(IP3="","",DAY(IP3))</f>
        <v>31</v>
      </c>
      <c r="IQ7" s="32" t="n">
        <f aca="false">IF(IQ3="","",DAY(IQ3))</f>
        <v>1</v>
      </c>
      <c r="IR7" s="33" t="n">
        <f aca="false">IF(IR3="","",DAY(IR3))</f>
        <v>2</v>
      </c>
      <c r="IS7" s="33" t="n">
        <f aca="false">IF(IS3="","",DAY(IS3))</f>
        <v>3</v>
      </c>
      <c r="IT7" s="33" t="n">
        <f aca="false">IF(IT3="","",DAY(IT3))</f>
        <v>4</v>
      </c>
      <c r="IU7" s="33" t="n">
        <f aca="false">IF(IU3="","",DAY(IU3))</f>
        <v>5</v>
      </c>
      <c r="IV7" s="33" t="n">
        <f aca="false">IF(IV3="","",DAY(IV3))</f>
        <v>6</v>
      </c>
      <c r="IW7" s="33" t="n">
        <f aca="false">IF(IW3="","",DAY(IW3))</f>
        <v>7</v>
      </c>
      <c r="IX7" s="33" t="n">
        <f aca="false">IF(IX3="","",DAY(IX3))</f>
        <v>8</v>
      </c>
      <c r="IY7" s="33" t="n">
        <f aca="false">IF(IY3="","",DAY(IY3))</f>
        <v>9</v>
      </c>
      <c r="IZ7" s="33" t="n">
        <f aca="false">IF(IZ3="","",DAY(IZ3))</f>
        <v>10</v>
      </c>
      <c r="JA7" s="33" t="n">
        <f aca="false">IF(JA3="","",DAY(JA3))</f>
        <v>11</v>
      </c>
      <c r="JB7" s="33" t="n">
        <f aca="false">IF(JB3="","",DAY(JB3))</f>
        <v>12</v>
      </c>
      <c r="JC7" s="33" t="n">
        <f aca="false">IF(JC3="","",DAY(JC3))</f>
        <v>13</v>
      </c>
      <c r="JD7" s="33" t="n">
        <f aca="false">IF(JD3="","",DAY(JD3))</f>
        <v>14</v>
      </c>
      <c r="JE7" s="33" t="n">
        <f aca="false">IF(JE3="","",DAY(JE3))</f>
        <v>15</v>
      </c>
      <c r="JF7" s="33" t="n">
        <f aca="false">IF(JF3="","",DAY(JF3))</f>
        <v>16</v>
      </c>
      <c r="JG7" s="33" t="n">
        <f aca="false">IF(JG3="","",DAY(JG3))</f>
        <v>17</v>
      </c>
      <c r="JH7" s="33" t="n">
        <f aca="false">IF(JH3="","",DAY(JH3))</f>
        <v>18</v>
      </c>
      <c r="JI7" s="33" t="n">
        <f aca="false">IF(JI3="","",DAY(JI3))</f>
        <v>19</v>
      </c>
      <c r="JJ7" s="33" t="n">
        <f aca="false">IF(JJ3="","",DAY(JJ3))</f>
        <v>20</v>
      </c>
      <c r="JK7" s="33" t="n">
        <f aca="false">IF(JK3="","",DAY(JK3))</f>
        <v>21</v>
      </c>
      <c r="JL7" s="33" t="n">
        <f aca="false">IF(JL3="","",DAY(JL3))</f>
        <v>22</v>
      </c>
      <c r="JM7" s="33" t="n">
        <f aca="false">IF(JM3="","",DAY(JM3))</f>
        <v>23</v>
      </c>
      <c r="JN7" s="33" t="n">
        <f aca="false">IF(JN3="","",DAY(JN3))</f>
        <v>24</v>
      </c>
      <c r="JO7" s="33" t="n">
        <f aca="false">IF(JO3="","",DAY(JO3))</f>
        <v>25</v>
      </c>
      <c r="JP7" s="33" t="n">
        <f aca="false">IF(JP3="","",DAY(JP3))</f>
        <v>26</v>
      </c>
      <c r="JQ7" s="33" t="n">
        <f aca="false">IF(JQ3="","",DAY(JQ3))</f>
        <v>27</v>
      </c>
      <c r="JR7" s="33" t="n">
        <f aca="false">IF(JR3="","",DAY(JR3))</f>
        <v>28</v>
      </c>
      <c r="JS7" s="33" t="n">
        <f aca="false">IF(JS3="","",DAY(JS3))</f>
        <v>29</v>
      </c>
      <c r="JT7" s="33" t="n">
        <f aca="false">IF(JT3="","",DAY(JT3))</f>
        <v>30</v>
      </c>
      <c r="JU7" s="33" t="str">
        <f aca="false">IF(JU3="","",DAY(JU3))</f>
        <v/>
      </c>
      <c r="JV7" s="32" t="n">
        <f aca="false">IF(JV3="","",DAY(JV3))</f>
        <v>1</v>
      </c>
      <c r="JW7" s="33" t="n">
        <f aca="false">IF(JW3="","",DAY(JW3))</f>
        <v>2</v>
      </c>
      <c r="JX7" s="33" t="n">
        <f aca="false">IF(JX3="","",DAY(JX3))</f>
        <v>3</v>
      </c>
      <c r="JY7" s="33" t="n">
        <f aca="false">IF(JY3="","",DAY(JY3))</f>
        <v>4</v>
      </c>
      <c r="JZ7" s="33" t="n">
        <f aca="false">IF(JZ3="","",DAY(JZ3))</f>
        <v>5</v>
      </c>
      <c r="KA7" s="33" t="n">
        <f aca="false">IF(KA3="","",DAY(KA3))</f>
        <v>6</v>
      </c>
      <c r="KB7" s="33" t="n">
        <f aca="false">IF(KB3="","",DAY(KB3))</f>
        <v>7</v>
      </c>
      <c r="KC7" s="33" t="n">
        <f aca="false">IF(KC3="","",DAY(KC3))</f>
        <v>8</v>
      </c>
      <c r="KD7" s="33" t="n">
        <f aca="false">IF(KD3="","",DAY(KD3))</f>
        <v>9</v>
      </c>
      <c r="KE7" s="33" t="n">
        <f aca="false">IF(KE3="","",DAY(KE3))</f>
        <v>10</v>
      </c>
      <c r="KF7" s="33" t="n">
        <f aca="false">IF(KF3="","",DAY(KF3))</f>
        <v>11</v>
      </c>
      <c r="KG7" s="33" t="n">
        <f aca="false">IF(KG3="","",DAY(KG3))</f>
        <v>12</v>
      </c>
      <c r="KH7" s="33" t="n">
        <f aca="false">IF(KH3="","",DAY(KH3))</f>
        <v>13</v>
      </c>
      <c r="KI7" s="33" t="n">
        <f aca="false">IF(KI3="","",DAY(KI3))</f>
        <v>14</v>
      </c>
      <c r="KJ7" s="33" t="n">
        <f aca="false">IF(KJ3="","",DAY(KJ3))</f>
        <v>15</v>
      </c>
      <c r="KK7" s="33" t="n">
        <f aca="false">IF(KK3="","",DAY(KK3))</f>
        <v>16</v>
      </c>
      <c r="KL7" s="33" t="n">
        <f aca="false">IF(KL3="","",DAY(KL3))</f>
        <v>17</v>
      </c>
      <c r="KM7" s="33" t="n">
        <f aca="false">IF(KM3="","",DAY(KM3))</f>
        <v>18</v>
      </c>
      <c r="KN7" s="33" t="n">
        <f aca="false">IF(KN3="","",DAY(KN3))</f>
        <v>19</v>
      </c>
      <c r="KO7" s="33" t="n">
        <f aca="false">IF(KO3="","",DAY(KO3))</f>
        <v>20</v>
      </c>
      <c r="KP7" s="33" t="n">
        <f aca="false">IF(KP3="","",DAY(KP3))</f>
        <v>21</v>
      </c>
      <c r="KQ7" s="33" t="n">
        <f aca="false">IF(KQ3="","",DAY(KQ3))</f>
        <v>22</v>
      </c>
      <c r="KR7" s="33" t="n">
        <f aca="false">IF(KR3="","",DAY(KR3))</f>
        <v>23</v>
      </c>
      <c r="KS7" s="33" t="n">
        <f aca="false">IF(KS3="","",DAY(KS3))</f>
        <v>24</v>
      </c>
      <c r="KT7" s="33" t="n">
        <f aca="false">IF(KT3="","",DAY(KT3))</f>
        <v>25</v>
      </c>
      <c r="KU7" s="33" t="n">
        <f aca="false">IF(KU3="","",DAY(KU3))</f>
        <v>26</v>
      </c>
      <c r="KV7" s="33" t="n">
        <f aca="false">IF(KV3="","",DAY(KV3))</f>
        <v>27</v>
      </c>
      <c r="KW7" s="33" t="n">
        <f aca="false">IF(KW3="","",DAY(KW3))</f>
        <v>28</v>
      </c>
      <c r="KX7" s="33" t="n">
        <f aca="false">IF(KX3="","",DAY(KX3))</f>
        <v>29</v>
      </c>
      <c r="KY7" s="33" t="n">
        <f aca="false">IF(KY3="","",DAY(KY3))</f>
        <v>30</v>
      </c>
      <c r="KZ7" s="33" t="n">
        <f aca="false">IF(KZ3="","",DAY(KZ3))</f>
        <v>31</v>
      </c>
      <c r="LA7" s="32" t="n">
        <f aca="false">IF(LA3="","",DAY(LA3))</f>
        <v>1</v>
      </c>
      <c r="LB7" s="33" t="n">
        <f aca="false">IF(LB3="","",DAY(LB3))</f>
        <v>2</v>
      </c>
      <c r="LC7" s="33" t="n">
        <f aca="false">IF(LC3="","",DAY(LC3))</f>
        <v>3</v>
      </c>
      <c r="LD7" s="33" t="n">
        <f aca="false">IF(LD3="","",DAY(LD3))</f>
        <v>4</v>
      </c>
      <c r="LE7" s="33" t="n">
        <f aca="false">IF(LE3="","",DAY(LE3))</f>
        <v>5</v>
      </c>
      <c r="LF7" s="33" t="n">
        <f aca="false">IF(LF3="","",DAY(LF3))</f>
        <v>6</v>
      </c>
      <c r="LG7" s="33" t="n">
        <f aca="false">IF(LG3="","",DAY(LG3))</f>
        <v>7</v>
      </c>
      <c r="LH7" s="33" t="n">
        <f aca="false">IF(LH3="","",DAY(LH3))</f>
        <v>8</v>
      </c>
      <c r="LI7" s="33" t="n">
        <f aca="false">IF(LI3="","",DAY(LI3))</f>
        <v>9</v>
      </c>
      <c r="LJ7" s="33" t="n">
        <f aca="false">IF(LJ3="","",DAY(LJ3))</f>
        <v>10</v>
      </c>
      <c r="LK7" s="33" t="n">
        <f aca="false">IF(LK3="","",DAY(LK3))</f>
        <v>11</v>
      </c>
      <c r="LL7" s="33" t="n">
        <f aca="false">IF(LL3="","",DAY(LL3))</f>
        <v>12</v>
      </c>
      <c r="LM7" s="33" t="n">
        <f aca="false">IF(LM3="","",DAY(LM3))</f>
        <v>13</v>
      </c>
      <c r="LN7" s="33" t="n">
        <f aca="false">IF(LN3="","",DAY(LN3))</f>
        <v>14</v>
      </c>
      <c r="LO7" s="33" t="n">
        <f aca="false">IF(LO3="","",DAY(LO3))</f>
        <v>15</v>
      </c>
      <c r="LP7" s="33" t="n">
        <f aca="false">IF(LP3="","",DAY(LP3))</f>
        <v>16</v>
      </c>
      <c r="LQ7" s="33" t="n">
        <f aca="false">IF(LQ3="","",DAY(LQ3))</f>
        <v>17</v>
      </c>
      <c r="LR7" s="33" t="n">
        <f aca="false">IF(LR3="","",DAY(LR3))</f>
        <v>18</v>
      </c>
      <c r="LS7" s="33" t="n">
        <f aca="false">IF(LS3="","",DAY(LS3))</f>
        <v>19</v>
      </c>
      <c r="LT7" s="33" t="n">
        <f aca="false">IF(LT3="","",DAY(LT3))</f>
        <v>20</v>
      </c>
      <c r="LU7" s="33" t="n">
        <f aca="false">IF(LU3="","",DAY(LU3))</f>
        <v>21</v>
      </c>
      <c r="LV7" s="33" t="n">
        <f aca="false">IF(LV3="","",DAY(LV3))</f>
        <v>22</v>
      </c>
      <c r="LW7" s="33" t="n">
        <f aca="false">IF(LW3="","",DAY(LW3))</f>
        <v>23</v>
      </c>
      <c r="LX7" s="33" t="n">
        <f aca="false">IF(LX3="","",DAY(LX3))</f>
        <v>24</v>
      </c>
      <c r="LY7" s="33" t="n">
        <f aca="false">IF(LY3="","",DAY(LY3))</f>
        <v>25</v>
      </c>
      <c r="LZ7" s="33" t="n">
        <f aca="false">IF(LZ3="","",DAY(LZ3))</f>
        <v>26</v>
      </c>
      <c r="MA7" s="33" t="n">
        <f aca="false">IF(MA3="","",DAY(MA3))</f>
        <v>27</v>
      </c>
      <c r="MB7" s="33" t="n">
        <f aca="false">IF(MB3="","",DAY(MB3))</f>
        <v>28</v>
      </c>
      <c r="MC7" s="33" t="n">
        <f aca="false">IF(MC3="","",DAY(MC3))</f>
        <v>29</v>
      </c>
      <c r="MD7" s="33" t="n">
        <f aca="false">IF(MD3="","",DAY(MD3))</f>
        <v>30</v>
      </c>
      <c r="ME7" s="33" t="str">
        <f aca="false">IF(ME3="","",DAY(ME3))</f>
        <v/>
      </c>
      <c r="MF7" s="32" t="n">
        <f aca="false">IF(MF3="","",DAY(MF3))</f>
        <v>1</v>
      </c>
      <c r="MG7" s="33" t="n">
        <f aca="false">IF(MG3="","",DAY(MG3))</f>
        <v>2</v>
      </c>
      <c r="MH7" s="33" t="n">
        <f aca="false">IF(MH3="","",DAY(MH3))</f>
        <v>3</v>
      </c>
      <c r="MI7" s="33" t="n">
        <f aca="false">IF(MI3="","",DAY(MI3))</f>
        <v>4</v>
      </c>
      <c r="MJ7" s="33" t="n">
        <f aca="false">IF(MJ3="","",DAY(MJ3))</f>
        <v>5</v>
      </c>
      <c r="MK7" s="33" t="n">
        <f aca="false">IF(MK3="","",DAY(MK3))</f>
        <v>6</v>
      </c>
      <c r="ML7" s="33" t="n">
        <f aca="false">IF(ML3="","",DAY(ML3))</f>
        <v>7</v>
      </c>
      <c r="MM7" s="33" t="n">
        <f aca="false">IF(MM3="","",DAY(MM3))</f>
        <v>8</v>
      </c>
      <c r="MN7" s="33" t="n">
        <f aca="false">IF(MN3="","",DAY(MN3))</f>
        <v>9</v>
      </c>
      <c r="MO7" s="33" t="n">
        <f aca="false">IF(MO3="","",DAY(MO3))</f>
        <v>10</v>
      </c>
      <c r="MP7" s="33" t="n">
        <f aca="false">IF(MP3="","",DAY(MP3))</f>
        <v>11</v>
      </c>
      <c r="MQ7" s="33" t="n">
        <f aca="false">IF(MQ3="","",DAY(MQ3))</f>
        <v>12</v>
      </c>
      <c r="MR7" s="33" t="n">
        <f aca="false">IF(MR3="","",DAY(MR3))</f>
        <v>13</v>
      </c>
      <c r="MS7" s="33" t="n">
        <f aca="false">IF(MS3="","",DAY(MS3))</f>
        <v>14</v>
      </c>
      <c r="MT7" s="33" t="n">
        <f aca="false">IF(MT3="","",DAY(MT3))</f>
        <v>15</v>
      </c>
      <c r="MU7" s="33" t="n">
        <f aca="false">IF(MU3="","",DAY(MU3))</f>
        <v>16</v>
      </c>
      <c r="MV7" s="33" t="n">
        <f aca="false">IF(MV3="","",DAY(MV3))</f>
        <v>17</v>
      </c>
      <c r="MW7" s="33" t="n">
        <f aca="false">IF(MW3="","",DAY(MW3))</f>
        <v>18</v>
      </c>
      <c r="MX7" s="33" t="n">
        <f aca="false">IF(MX3="","",DAY(MX3))</f>
        <v>19</v>
      </c>
      <c r="MY7" s="33" t="n">
        <f aca="false">IF(MY3="","",DAY(MY3))</f>
        <v>20</v>
      </c>
      <c r="MZ7" s="33" t="n">
        <f aca="false">IF(MZ3="","",DAY(MZ3))</f>
        <v>21</v>
      </c>
      <c r="NA7" s="33" t="n">
        <f aca="false">IF(NA3="","",DAY(NA3))</f>
        <v>22</v>
      </c>
      <c r="NB7" s="33" t="n">
        <f aca="false">IF(NB3="","",DAY(NB3))</f>
        <v>23</v>
      </c>
      <c r="NC7" s="33" t="n">
        <f aca="false">IF(NC3="","",DAY(NC3))</f>
        <v>24</v>
      </c>
      <c r="ND7" s="33" t="n">
        <f aca="false">IF(ND3="","",DAY(ND3))</f>
        <v>25</v>
      </c>
      <c r="NE7" s="33" t="n">
        <f aca="false">IF(NE3="","",DAY(NE3))</f>
        <v>26</v>
      </c>
      <c r="NF7" s="33" t="n">
        <f aca="false">IF(NF3="","",DAY(NF3))</f>
        <v>27</v>
      </c>
      <c r="NG7" s="33" t="n">
        <f aca="false">IF(NG3="","",DAY(NG3))</f>
        <v>28</v>
      </c>
      <c r="NH7" s="33" t="n">
        <f aca="false">IF(NH3="","",DAY(NH3))</f>
        <v>29</v>
      </c>
      <c r="NI7" s="33" t="n">
        <f aca="false">IF(NI3="","",DAY(NI3))</f>
        <v>30</v>
      </c>
      <c r="NJ7" s="33" t="n">
        <f aca="false">IF(NJ3="","",DAY(NJ3))</f>
        <v>31</v>
      </c>
    </row>
    <row r="8" customFormat="false" ht="12.75" hidden="false" customHeight="true" outlineLevel="0" collapsed="false">
      <c r="A8" s="30"/>
      <c r="B8" s="30"/>
      <c r="C8" s="34" t="str">
        <f aca="false">IF(C3="","",CHOOSE(WEEKDAY(C3,2),"Mo","Di","Mi","Do","Fr","Sa","So"))</f>
        <v>Fr</v>
      </c>
      <c r="D8" s="35" t="str">
        <f aca="false">IF(D3="","",CHOOSE(WEEKDAY(D3,2),"Mo","Di","Mi","Do","Fr","Sa","So"))</f>
        <v>Sa</v>
      </c>
      <c r="E8" s="35" t="str">
        <f aca="false">IF(E3="","",CHOOSE(WEEKDAY(E3,2),"Mo","Di","Mi","Do","Fr","Sa","So"))</f>
        <v>So</v>
      </c>
      <c r="F8" s="35" t="str">
        <f aca="false">IF(F3="","",CHOOSE(WEEKDAY(F3,2),"Mo","Di","Mi","Do","Fr","Sa","So"))</f>
        <v>Mo</v>
      </c>
      <c r="G8" s="35" t="str">
        <f aca="false">IF(G3="","",CHOOSE(WEEKDAY(G3,2),"Mo","Di","Mi","Do","Fr","Sa","So"))</f>
        <v>Di</v>
      </c>
      <c r="H8" s="35" t="str">
        <f aca="false">IF(H3="","",CHOOSE(WEEKDAY(H3,2),"Mo","Di","Mi","Do","Fr","Sa","So"))</f>
        <v>Mi</v>
      </c>
      <c r="I8" s="35" t="str">
        <f aca="false">IF(I3="","",CHOOSE(WEEKDAY(I3,2),"Mo","Di","Mi","Do","Fr","Sa","So"))</f>
        <v>Do</v>
      </c>
      <c r="J8" s="35" t="str">
        <f aca="false">IF(J3="","",CHOOSE(WEEKDAY(J3,2),"Mo","Di","Mi","Do","Fr","Sa","So"))</f>
        <v>Fr</v>
      </c>
      <c r="K8" s="35" t="str">
        <f aca="false">IF(K3="","",CHOOSE(WEEKDAY(K3,2),"Mo","Di","Mi","Do","Fr","Sa","So"))</f>
        <v>Sa</v>
      </c>
      <c r="L8" s="35" t="str">
        <f aca="false">IF(L3="","",CHOOSE(WEEKDAY(L3,2),"Mo","Di","Mi","Do","Fr","Sa","So"))</f>
        <v>So</v>
      </c>
      <c r="M8" s="35" t="str">
        <f aca="false">IF(M3="","",CHOOSE(WEEKDAY(M3,2),"Mo","Di","Mi","Do","Fr","Sa","So"))</f>
        <v>Mo</v>
      </c>
      <c r="N8" s="35" t="str">
        <f aca="false">IF(N3="","",CHOOSE(WEEKDAY(N3,2),"Mo","Di","Mi","Do","Fr","Sa","So"))</f>
        <v>Di</v>
      </c>
      <c r="O8" s="35" t="str">
        <f aca="false">IF(O3="","",CHOOSE(WEEKDAY(O3,2),"Mo","Di","Mi","Do","Fr","Sa","So"))</f>
        <v>Mi</v>
      </c>
      <c r="P8" s="35" t="str">
        <f aca="false">IF(P3="","",CHOOSE(WEEKDAY(P3,2),"Mo","Di","Mi","Do","Fr","Sa","So"))</f>
        <v>Do</v>
      </c>
      <c r="Q8" s="35" t="str">
        <f aca="false">IF(Q3="","",CHOOSE(WEEKDAY(Q3,2),"Mo","Di","Mi","Do","Fr","Sa","So"))</f>
        <v>Fr</v>
      </c>
      <c r="R8" s="35" t="str">
        <f aca="false">IF(R3="","",CHOOSE(WEEKDAY(R3,2),"Mo","Di","Mi","Do","Fr","Sa","So"))</f>
        <v>Sa</v>
      </c>
      <c r="S8" s="35" t="str">
        <f aca="false">IF(S3="","",CHOOSE(WEEKDAY(S3,2),"Mo","Di","Mi","Do","Fr","Sa","So"))</f>
        <v>So</v>
      </c>
      <c r="T8" s="35" t="str">
        <f aca="false">IF(T3="","",CHOOSE(WEEKDAY(T3,2),"Mo","Di","Mi","Do","Fr","Sa","So"))</f>
        <v>Mo</v>
      </c>
      <c r="U8" s="35" t="str">
        <f aca="false">IF(U3="","",CHOOSE(WEEKDAY(U3,2),"Mo","Di","Mi","Do","Fr","Sa","So"))</f>
        <v>Di</v>
      </c>
      <c r="V8" s="35" t="str">
        <f aca="false">IF(V3="","",CHOOSE(WEEKDAY(V3,2),"Mo","Di","Mi","Do","Fr","Sa","So"))</f>
        <v>Mi</v>
      </c>
      <c r="W8" s="35" t="str">
        <f aca="false">IF(W3="","",CHOOSE(WEEKDAY(W3,2),"Mo","Di","Mi","Do","Fr","Sa","So"))</f>
        <v>Do</v>
      </c>
      <c r="X8" s="35" t="str">
        <f aca="false">IF(X3="","",CHOOSE(WEEKDAY(X3,2),"Mo","Di","Mi","Do","Fr","Sa","So"))</f>
        <v>Fr</v>
      </c>
      <c r="Y8" s="35" t="str">
        <f aca="false">IF(Y3="","",CHOOSE(WEEKDAY(Y3,2),"Mo","Di","Mi","Do","Fr","Sa","So"))</f>
        <v>Sa</v>
      </c>
      <c r="Z8" s="35" t="str">
        <f aca="false">IF(Z3="","",CHOOSE(WEEKDAY(Z3,2),"Mo","Di","Mi","Do","Fr","Sa","So"))</f>
        <v>So</v>
      </c>
      <c r="AA8" s="35" t="str">
        <f aca="false">IF(AA3="","",CHOOSE(WEEKDAY(AA3,2),"Mo","Di","Mi","Do","Fr","Sa","So"))</f>
        <v>Mo</v>
      </c>
      <c r="AB8" s="35" t="str">
        <f aca="false">IF(AB3="","",CHOOSE(WEEKDAY(AB3,2),"Mo","Di","Mi","Do","Fr","Sa","So"))</f>
        <v>Di</v>
      </c>
      <c r="AC8" s="35" t="str">
        <f aca="false">IF(AC3="","",CHOOSE(WEEKDAY(AC3,2),"Mo","Di","Mi","Do","Fr","Sa","So"))</f>
        <v>Mi</v>
      </c>
      <c r="AD8" s="35" t="str">
        <f aca="false">IF(AD3="","",CHOOSE(WEEKDAY(AD3,2),"Mo","Di","Mi","Do","Fr","Sa","So"))</f>
        <v>Do</v>
      </c>
      <c r="AE8" s="35" t="str">
        <f aca="false">IF(AE3="","",CHOOSE(WEEKDAY(AE3,2),"Mo","Di","Mi","Do","Fr","Sa","So"))</f>
        <v>Fr</v>
      </c>
      <c r="AF8" s="35" t="str">
        <f aca="false">IF(AF3="","",CHOOSE(WEEKDAY(AF3,2),"Mo","Di","Mi","Do","Fr","Sa","So"))</f>
        <v>Sa</v>
      </c>
      <c r="AG8" s="35" t="str">
        <f aca="false">IF(AG3="","",CHOOSE(WEEKDAY(AG3,2),"Mo","Di","Mi","Do","Fr","Sa","So"))</f>
        <v>So</v>
      </c>
      <c r="AH8" s="34" t="str">
        <f aca="false">IF(AH3="","",CHOOSE(WEEKDAY(AH3,2),"Mo","Di","Mi","Do","Fr","Sa","So"))</f>
        <v>Mo</v>
      </c>
      <c r="AI8" s="35" t="str">
        <f aca="false">IF(AI3="","",CHOOSE(WEEKDAY(AI3,2),"Mo","Di","Mi","Do","Fr","Sa","So"))</f>
        <v>Di</v>
      </c>
      <c r="AJ8" s="35" t="str">
        <f aca="false">IF(AJ3="","",CHOOSE(WEEKDAY(AJ3,2),"Mo","Di","Mi","Do","Fr","Sa","So"))</f>
        <v>Mi</v>
      </c>
      <c r="AK8" s="35" t="str">
        <f aca="false">IF(AK3="","",CHOOSE(WEEKDAY(AK3,2),"Mo","Di","Mi","Do","Fr","Sa","So"))</f>
        <v>Do</v>
      </c>
      <c r="AL8" s="35" t="str">
        <f aca="false">IF(AL3="","",CHOOSE(WEEKDAY(AL3,2),"Mo","Di","Mi","Do","Fr","Sa","So"))</f>
        <v>Fr</v>
      </c>
      <c r="AM8" s="35" t="str">
        <f aca="false">IF(AM3="","",CHOOSE(WEEKDAY(AM3,2),"Mo","Di","Mi","Do","Fr","Sa","So"))</f>
        <v>Sa</v>
      </c>
      <c r="AN8" s="35" t="str">
        <f aca="false">IF(AN3="","",CHOOSE(WEEKDAY(AN3,2),"Mo","Di","Mi","Do","Fr","Sa","So"))</f>
        <v>So</v>
      </c>
      <c r="AO8" s="35" t="str">
        <f aca="false">IF(AO3="","",CHOOSE(WEEKDAY(AO3,2),"Mo","Di","Mi","Do","Fr","Sa","So"))</f>
        <v>Mo</v>
      </c>
      <c r="AP8" s="35" t="str">
        <f aca="false">IF(AP3="","",CHOOSE(WEEKDAY(AP3,2),"Mo","Di","Mi","Do","Fr","Sa","So"))</f>
        <v>Di</v>
      </c>
      <c r="AQ8" s="35" t="str">
        <f aca="false">IF(AQ3="","",CHOOSE(WEEKDAY(AQ3,2),"Mo","Di","Mi","Do","Fr","Sa","So"))</f>
        <v>Mi</v>
      </c>
      <c r="AR8" s="35" t="str">
        <f aca="false">IF(AR3="","",CHOOSE(WEEKDAY(AR3,2),"Mo","Di","Mi","Do","Fr","Sa","So"))</f>
        <v>Do</v>
      </c>
      <c r="AS8" s="35" t="str">
        <f aca="false">IF(AS3="","",CHOOSE(WEEKDAY(AS3,2),"Mo","Di","Mi","Do","Fr","Sa","So"))</f>
        <v>Fr</v>
      </c>
      <c r="AT8" s="35" t="str">
        <f aca="false">IF(AT3="","",CHOOSE(WEEKDAY(AT3,2),"Mo","Di","Mi","Do","Fr","Sa","So"))</f>
        <v>Sa</v>
      </c>
      <c r="AU8" s="35" t="str">
        <f aca="false">IF(AU3="","",CHOOSE(WEEKDAY(AU3,2),"Mo","Di","Mi","Do","Fr","Sa","So"))</f>
        <v>So</v>
      </c>
      <c r="AV8" s="35" t="str">
        <f aca="false">IF(AV3="","",CHOOSE(WEEKDAY(AV3,2),"Mo","Di","Mi","Do","Fr","Sa","So"))</f>
        <v>Mo</v>
      </c>
      <c r="AW8" s="35" t="str">
        <f aca="false">IF(AW3="","",CHOOSE(WEEKDAY(AW3,2),"Mo","Di","Mi","Do","Fr","Sa","So"))</f>
        <v>Di</v>
      </c>
      <c r="AX8" s="35" t="str">
        <f aca="false">IF(AX3="","",CHOOSE(WEEKDAY(AX3,2),"Mo","Di","Mi","Do","Fr","Sa","So"))</f>
        <v>Mi</v>
      </c>
      <c r="AY8" s="35" t="str">
        <f aca="false">IF(AY3="","",CHOOSE(WEEKDAY(AY3,2),"Mo","Di","Mi","Do","Fr","Sa","So"))</f>
        <v>Do</v>
      </c>
      <c r="AZ8" s="35" t="str">
        <f aca="false">IF(AZ3="","",CHOOSE(WEEKDAY(AZ3,2),"Mo","Di","Mi","Do","Fr","Sa","So"))</f>
        <v>Fr</v>
      </c>
      <c r="BA8" s="35" t="str">
        <f aca="false">IF(BA3="","",CHOOSE(WEEKDAY(BA3,2),"Mo","Di","Mi","Do","Fr","Sa","So"))</f>
        <v>Sa</v>
      </c>
      <c r="BB8" s="35" t="str">
        <f aca="false">IF(BB3="","",CHOOSE(WEEKDAY(BB3,2),"Mo","Di","Mi","Do","Fr","Sa","So"))</f>
        <v>So</v>
      </c>
      <c r="BC8" s="35" t="str">
        <f aca="false">IF(BC3="","",CHOOSE(WEEKDAY(BC3,2),"Mo","Di","Mi","Do","Fr","Sa","So"))</f>
        <v>Mo</v>
      </c>
      <c r="BD8" s="35" t="str">
        <f aca="false">IF(BD3="","",CHOOSE(WEEKDAY(BD3,2),"Mo","Di","Mi","Do","Fr","Sa","So"))</f>
        <v>Di</v>
      </c>
      <c r="BE8" s="35" t="str">
        <f aca="false">IF(BE3="","",CHOOSE(WEEKDAY(BE3,2),"Mo","Di","Mi","Do","Fr","Sa","So"))</f>
        <v>Mi</v>
      </c>
      <c r="BF8" s="35" t="str">
        <f aca="false">IF(BF3="","",CHOOSE(WEEKDAY(BF3,2),"Mo","Di","Mi","Do","Fr","Sa","So"))</f>
        <v>Do</v>
      </c>
      <c r="BG8" s="35" t="str">
        <f aca="false">IF(BG3="","",CHOOSE(WEEKDAY(BG3,2),"Mo","Di","Mi","Do","Fr","Sa","So"))</f>
        <v>Fr</v>
      </c>
      <c r="BH8" s="35" t="str">
        <f aca="false">IF(BH3="","",CHOOSE(WEEKDAY(BH3,2),"Mo","Di","Mi","Do","Fr","Sa","So"))</f>
        <v>Sa</v>
      </c>
      <c r="BI8" s="35" t="str">
        <f aca="false">IF(BI3="","",CHOOSE(WEEKDAY(BI3,2),"Mo","Di","Mi","Do","Fr","Sa","So"))</f>
        <v>So</v>
      </c>
      <c r="BJ8" s="35" t="str">
        <f aca="false">IF(BJ3="","",CHOOSE(WEEKDAY(BJ3,2),"Mo","Di","Mi","Do","Fr","Sa","So"))</f>
        <v/>
      </c>
      <c r="BK8" s="35" t="str">
        <f aca="false">IF(BK3="","",CHOOSE(WEEKDAY(BK3,2),"Mo","Di","Mi","Do","Fr","Sa","So"))</f>
        <v/>
      </c>
      <c r="BL8" s="35" t="str">
        <f aca="false">IF(BL3="","",CHOOSE(WEEKDAY(BL3,2),"Mo","Di","Mi","Do","Fr","Sa","So"))</f>
        <v/>
      </c>
      <c r="BM8" s="34" t="str">
        <f aca="false">IF(BM3="","",CHOOSE(WEEKDAY(BM3,2),"Mo","Di","Mi","Do","Fr","Sa","So"))</f>
        <v>Mo</v>
      </c>
      <c r="BN8" s="35" t="str">
        <f aca="false">IF(BN3="","",CHOOSE(WEEKDAY(BN3,2),"Mo","Di","Mi","Do","Fr","Sa","So"))</f>
        <v>Di</v>
      </c>
      <c r="BO8" s="35" t="str">
        <f aca="false">IF(BO3="","",CHOOSE(WEEKDAY(BO3,2),"Mo","Di","Mi","Do","Fr","Sa","So"))</f>
        <v>Mi</v>
      </c>
      <c r="BP8" s="35" t="str">
        <f aca="false">IF(BP3="","",CHOOSE(WEEKDAY(BP3,2),"Mo","Di","Mi","Do","Fr","Sa","So"))</f>
        <v>Do</v>
      </c>
      <c r="BQ8" s="35" t="str">
        <f aca="false">IF(BQ3="","",CHOOSE(WEEKDAY(BQ3,2),"Mo","Di","Mi","Do","Fr","Sa","So"))</f>
        <v>Fr</v>
      </c>
      <c r="BR8" s="35" t="str">
        <f aca="false">IF(BR3="","",CHOOSE(WEEKDAY(BR3,2),"Mo","Di","Mi","Do","Fr","Sa","So"))</f>
        <v>Sa</v>
      </c>
      <c r="BS8" s="35" t="str">
        <f aca="false">IF(BS3="","",CHOOSE(WEEKDAY(BS3,2),"Mo","Di","Mi","Do","Fr","Sa","So"))</f>
        <v>So</v>
      </c>
      <c r="BT8" s="35" t="str">
        <f aca="false">IF(BT3="","",CHOOSE(WEEKDAY(BT3,2),"Mo","Di","Mi","Do","Fr","Sa","So"))</f>
        <v>Mo</v>
      </c>
      <c r="BU8" s="35" t="str">
        <f aca="false">IF(BU3="","",CHOOSE(WEEKDAY(BU3,2),"Mo","Di","Mi","Do","Fr","Sa","So"))</f>
        <v>Di</v>
      </c>
      <c r="BV8" s="35" t="str">
        <f aca="false">IF(BV3="","",CHOOSE(WEEKDAY(BV3,2),"Mo","Di","Mi","Do","Fr","Sa","So"))</f>
        <v>Mi</v>
      </c>
      <c r="BW8" s="35" t="str">
        <f aca="false">IF(BW3="","",CHOOSE(WEEKDAY(BW3,2),"Mo","Di","Mi","Do","Fr","Sa","So"))</f>
        <v>Do</v>
      </c>
      <c r="BX8" s="35" t="str">
        <f aca="false">IF(BX3="","",CHOOSE(WEEKDAY(BX3,2),"Mo","Di","Mi","Do","Fr","Sa","So"))</f>
        <v>Fr</v>
      </c>
      <c r="BY8" s="35" t="str">
        <f aca="false">IF(BY3="","",CHOOSE(WEEKDAY(BY3,2),"Mo","Di","Mi","Do","Fr","Sa","So"))</f>
        <v>Sa</v>
      </c>
      <c r="BZ8" s="35" t="str">
        <f aca="false">IF(BZ3="","",CHOOSE(WEEKDAY(BZ3,2),"Mo","Di","Mi","Do","Fr","Sa","So"))</f>
        <v>So</v>
      </c>
      <c r="CA8" s="35" t="str">
        <f aca="false">IF(CA3="","",CHOOSE(WEEKDAY(CA3,2),"Mo","Di","Mi","Do","Fr","Sa","So"))</f>
        <v>Mo</v>
      </c>
      <c r="CB8" s="35" t="str">
        <f aca="false">IF(CB3="","",CHOOSE(WEEKDAY(CB3,2),"Mo","Di","Mi","Do","Fr","Sa","So"))</f>
        <v>Di</v>
      </c>
      <c r="CC8" s="35" t="str">
        <f aca="false">IF(CC3="","",CHOOSE(WEEKDAY(CC3,2),"Mo","Di","Mi","Do","Fr","Sa","So"))</f>
        <v>Mi</v>
      </c>
      <c r="CD8" s="35" t="str">
        <f aca="false">IF(CD3="","",CHOOSE(WEEKDAY(CD3,2),"Mo","Di","Mi","Do","Fr","Sa","So"))</f>
        <v>Do</v>
      </c>
      <c r="CE8" s="35" t="str">
        <f aca="false">IF(CE3="","",CHOOSE(WEEKDAY(CE3,2),"Mo","Di","Mi","Do","Fr","Sa","So"))</f>
        <v>Fr</v>
      </c>
      <c r="CF8" s="35" t="str">
        <f aca="false">IF(CF3="","",CHOOSE(WEEKDAY(CF3,2),"Mo","Di","Mi","Do","Fr","Sa","So"))</f>
        <v>Sa</v>
      </c>
      <c r="CG8" s="35" t="str">
        <f aca="false">IF(CG3="","",CHOOSE(WEEKDAY(CG3,2),"Mo","Di","Mi","Do","Fr","Sa","So"))</f>
        <v>So</v>
      </c>
      <c r="CH8" s="35" t="str">
        <f aca="false">IF(CH3="","",CHOOSE(WEEKDAY(CH3,2),"Mo","Di","Mi","Do","Fr","Sa","So"))</f>
        <v>Mo</v>
      </c>
      <c r="CI8" s="35" t="str">
        <f aca="false">IF(CI3="","",CHOOSE(WEEKDAY(CI3,2),"Mo","Di","Mi","Do","Fr","Sa","So"))</f>
        <v>Di</v>
      </c>
      <c r="CJ8" s="35" t="str">
        <f aca="false">IF(CJ3="","",CHOOSE(WEEKDAY(CJ3,2),"Mo","Di","Mi","Do","Fr","Sa","So"))</f>
        <v>Mi</v>
      </c>
      <c r="CK8" s="35" t="str">
        <f aca="false">IF(CK3="","",CHOOSE(WEEKDAY(CK3,2),"Mo","Di","Mi","Do","Fr","Sa","So"))</f>
        <v>Do</v>
      </c>
      <c r="CL8" s="35" t="str">
        <f aca="false">IF(CL3="","",CHOOSE(WEEKDAY(CL3,2),"Mo","Di","Mi","Do","Fr","Sa","So"))</f>
        <v>Fr</v>
      </c>
      <c r="CM8" s="35" t="str">
        <f aca="false">IF(CM3="","",CHOOSE(WEEKDAY(CM3,2),"Mo","Di","Mi","Do","Fr","Sa","So"))</f>
        <v>Sa</v>
      </c>
      <c r="CN8" s="35" t="str">
        <f aca="false">IF(CN3="","",CHOOSE(WEEKDAY(CN3,2),"Mo","Di","Mi","Do","Fr","Sa","So"))</f>
        <v>So</v>
      </c>
      <c r="CO8" s="35" t="str">
        <f aca="false">IF(CO3="","",CHOOSE(WEEKDAY(CO3,2),"Mo","Di","Mi","Do","Fr","Sa","So"))</f>
        <v>Mo</v>
      </c>
      <c r="CP8" s="35" t="str">
        <f aca="false">IF(CP3="","",CHOOSE(WEEKDAY(CP3,2),"Mo","Di","Mi","Do","Fr","Sa","So"))</f>
        <v>Di</v>
      </c>
      <c r="CQ8" s="35" t="str">
        <f aca="false">IF(CQ3="","",CHOOSE(WEEKDAY(CQ3,2),"Mo","Di","Mi","Do","Fr","Sa","So"))</f>
        <v>Mi</v>
      </c>
      <c r="CR8" s="34" t="str">
        <f aca="false">IF(CR3="","",CHOOSE(WEEKDAY(CR3,2),"Mo","Di","Mi","Do","Fr","Sa","So"))</f>
        <v>Do</v>
      </c>
      <c r="CS8" s="35" t="str">
        <f aca="false">IF(CS3="","",CHOOSE(WEEKDAY(CS3,2),"Mo","Di","Mi","Do","Fr","Sa","So"))</f>
        <v>Fr</v>
      </c>
      <c r="CT8" s="35" t="str">
        <f aca="false">IF(CT3="","",CHOOSE(WEEKDAY(CT3,2),"Mo","Di","Mi","Do","Fr","Sa","So"))</f>
        <v>Sa</v>
      </c>
      <c r="CU8" s="35" t="str">
        <f aca="false">IF(CU3="","",CHOOSE(WEEKDAY(CU3,2),"Mo","Di","Mi","Do","Fr","Sa","So"))</f>
        <v>So</v>
      </c>
      <c r="CV8" s="35" t="str">
        <f aca="false">IF(CV3="","",CHOOSE(WEEKDAY(CV3,2),"Mo","Di","Mi","Do","Fr","Sa","So"))</f>
        <v>Mo</v>
      </c>
      <c r="CW8" s="35" t="str">
        <f aca="false">IF(CW3="","",CHOOSE(WEEKDAY(CW3,2),"Mo","Di","Mi","Do","Fr","Sa","So"))</f>
        <v>Di</v>
      </c>
      <c r="CX8" s="35" t="str">
        <f aca="false">IF(CX3="","",CHOOSE(WEEKDAY(CX3,2),"Mo","Di","Mi","Do","Fr","Sa","So"))</f>
        <v>Mi</v>
      </c>
      <c r="CY8" s="35" t="str">
        <f aca="false">IF(CY3="","",CHOOSE(WEEKDAY(CY3,2),"Mo","Di","Mi","Do","Fr","Sa","So"))</f>
        <v>Do</v>
      </c>
      <c r="CZ8" s="35" t="str">
        <f aca="false">IF(CZ3="","",CHOOSE(WEEKDAY(CZ3,2),"Mo","Di","Mi","Do","Fr","Sa","So"))</f>
        <v>Fr</v>
      </c>
      <c r="DA8" s="35" t="str">
        <f aca="false">IF(DA3="","",CHOOSE(WEEKDAY(DA3,2),"Mo","Di","Mi","Do","Fr","Sa","So"))</f>
        <v>Sa</v>
      </c>
      <c r="DB8" s="35" t="str">
        <f aca="false">IF(DB3="","",CHOOSE(WEEKDAY(DB3,2),"Mo","Di","Mi","Do","Fr","Sa","So"))</f>
        <v>So</v>
      </c>
      <c r="DC8" s="35" t="str">
        <f aca="false">IF(DC3="","",CHOOSE(WEEKDAY(DC3,2),"Mo","Di","Mi","Do","Fr","Sa","So"))</f>
        <v>Mo</v>
      </c>
      <c r="DD8" s="35" t="str">
        <f aca="false">IF(DD3="","",CHOOSE(WEEKDAY(DD3,2),"Mo","Di","Mi","Do","Fr","Sa","So"))</f>
        <v>Di</v>
      </c>
      <c r="DE8" s="35" t="str">
        <f aca="false">IF(DE3="","",CHOOSE(WEEKDAY(DE3,2),"Mo","Di","Mi","Do","Fr","Sa","So"))</f>
        <v>Mi</v>
      </c>
      <c r="DF8" s="35" t="str">
        <f aca="false">IF(DF3="","",CHOOSE(WEEKDAY(DF3,2),"Mo","Di","Mi","Do","Fr","Sa","So"))</f>
        <v>Do</v>
      </c>
      <c r="DG8" s="35" t="str">
        <f aca="false">IF(DG3="","",CHOOSE(WEEKDAY(DG3,2),"Mo","Di","Mi","Do","Fr","Sa","So"))</f>
        <v>Fr</v>
      </c>
      <c r="DH8" s="35" t="str">
        <f aca="false">IF(DH3="","",CHOOSE(WEEKDAY(DH3,2),"Mo","Di","Mi","Do","Fr","Sa","So"))</f>
        <v>Sa</v>
      </c>
      <c r="DI8" s="35" t="str">
        <f aca="false">IF(DI3="","",CHOOSE(WEEKDAY(DI3,2),"Mo","Di","Mi","Do","Fr","Sa","So"))</f>
        <v>So</v>
      </c>
      <c r="DJ8" s="35" t="str">
        <f aca="false">IF(DJ3="","",CHOOSE(WEEKDAY(DJ3,2),"Mo","Di","Mi","Do","Fr","Sa","So"))</f>
        <v>Mo</v>
      </c>
      <c r="DK8" s="35" t="str">
        <f aca="false">IF(DK3="","",CHOOSE(WEEKDAY(DK3,2),"Mo","Di","Mi","Do","Fr","Sa","So"))</f>
        <v>Di</v>
      </c>
      <c r="DL8" s="35" t="str">
        <f aca="false">IF(DL3="","",CHOOSE(WEEKDAY(DL3,2),"Mo","Di","Mi","Do","Fr","Sa","So"))</f>
        <v>Mi</v>
      </c>
      <c r="DM8" s="35" t="str">
        <f aca="false">IF(DM3="","",CHOOSE(WEEKDAY(DM3,2),"Mo","Di","Mi","Do","Fr","Sa","So"))</f>
        <v>Do</v>
      </c>
      <c r="DN8" s="35" t="str">
        <f aca="false">IF(DN3="","",CHOOSE(WEEKDAY(DN3,2),"Mo","Di","Mi","Do","Fr","Sa","So"))</f>
        <v>Fr</v>
      </c>
      <c r="DO8" s="35" t="str">
        <f aca="false">IF(DO3="","",CHOOSE(WEEKDAY(DO3,2),"Mo","Di","Mi","Do","Fr","Sa","So"))</f>
        <v>Sa</v>
      </c>
      <c r="DP8" s="35" t="str">
        <f aca="false">IF(DP3="","",CHOOSE(WEEKDAY(DP3,2),"Mo","Di","Mi","Do","Fr","Sa","So"))</f>
        <v>So</v>
      </c>
      <c r="DQ8" s="35" t="str">
        <f aca="false">IF(DQ3="","",CHOOSE(WEEKDAY(DQ3,2),"Mo","Di","Mi","Do","Fr","Sa","So"))</f>
        <v>Mo</v>
      </c>
      <c r="DR8" s="35" t="str">
        <f aca="false">IF(DR3="","",CHOOSE(WEEKDAY(DR3,2),"Mo","Di","Mi","Do","Fr","Sa","So"))</f>
        <v>Di</v>
      </c>
      <c r="DS8" s="35" t="str">
        <f aca="false">IF(DS3="","",CHOOSE(WEEKDAY(DS3,2),"Mo","Di","Mi","Do","Fr","Sa","So"))</f>
        <v>Mi</v>
      </c>
      <c r="DT8" s="35" t="str">
        <f aca="false">IF(DT3="","",CHOOSE(WEEKDAY(DT3,2),"Mo","Di","Mi","Do","Fr","Sa","So"))</f>
        <v>Do</v>
      </c>
      <c r="DU8" s="35" t="str">
        <f aca="false">IF(DU3="","",CHOOSE(WEEKDAY(DU3,2),"Mo","Di","Mi","Do","Fr","Sa","So"))</f>
        <v>Fr</v>
      </c>
      <c r="DV8" s="35" t="str">
        <f aca="false">IF(DV3="","",CHOOSE(WEEKDAY(DV3,2),"Mo","Di","Mi","Do","Fr","Sa","So"))</f>
        <v/>
      </c>
      <c r="DW8" s="34" t="str">
        <f aca="false">IF(DW3="","",CHOOSE(WEEKDAY(DW3,2),"Mo","Di","Mi","Do","Fr","Sa","So"))</f>
        <v>Sa</v>
      </c>
      <c r="DX8" s="35" t="str">
        <f aca="false">IF(DX3="","",CHOOSE(WEEKDAY(DX3,2),"Mo","Di","Mi","Do","Fr","Sa","So"))</f>
        <v>So</v>
      </c>
      <c r="DY8" s="35" t="str">
        <f aca="false">IF(DY3="","",CHOOSE(WEEKDAY(DY3,2),"Mo","Di","Mi","Do","Fr","Sa","So"))</f>
        <v>Mo</v>
      </c>
      <c r="DZ8" s="35" t="str">
        <f aca="false">IF(DZ3="","",CHOOSE(WEEKDAY(DZ3,2),"Mo","Di","Mi","Do","Fr","Sa","So"))</f>
        <v>Di</v>
      </c>
      <c r="EA8" s="35" t="str">
        <f aca="false">IF(EA3="","",CHOOSE(WEEKDAY(EA3,2),"Mo","Di","Mi","Do","Fr","Sa","So"))</f>
        <v>Mi</v>
      </c>
      <c r="EB8" s="35" t="str">
        <f aca="false">IF(EB3="","",CHOOSE(WEEKDAY(EB3,2),"Mo","Di","Mi","Do","Fr","Sa","So"))</f>
        <v>Do</v>
      </c>
      <c r="EC8" s="35" t="str">
        <f aca="false">IF(EC3="","",CHOOSE(WEEKDAY(EC3,2),"Mo","Di","Mi","Do","Fr","Sa","So"))</f>
        <v>Fr</v>
      </c>
      <c r="ED8" s="35" t="str">
        <f aca="false">IF(ED3="","",CHOOSE(WEEKDAY(ED3,2),"Mo","Di","Mi","Do","Fr","Sa","So"))</f>
        <v>Sa</v>
      </c>
      <c r="EE8" s="35" t="str">
        <f aca="false">IF(EE3="","",CHOOSE(WEEKDAY(EE3,2),"Mo","Di","Mi","Do","Fr","Sa","So"))</f>
        <v>So</v>
      </c>
      <c r="EF8" s="35" t="str">
        <f aca="false">IF(EF3="","",CHOOSE(WEEKDAY(EF3,2),"Mo","Di","Mi","Do","Fr","Sa","So"))</f>
        <v>Mo</v>
      </c>
      <c r="EG8" s="35" t="str">
        <f aca="false">IF(EG3="","",CHOOSE(WEEKDAY(EG3,2),"Mo","Di","Mi","Do","Fr","Sa","So"))</f>
        <v>Di</v>
      </c>
      <c r="EH8" s="35" t="str">
        <f aca="false">IF(EH3="","",CHOOSE(WEEKDAY(EH3,2),"Mo","Di","Mi","Do","Fr","Sa","So"))</f>
        <v>Mi</v>
      </c>
      <c r="EI8" s="35" t="str">
        <f aca="false">IF(EI3="","",CHOOSE(WEEKDAY(EI3,2),"Mo","Di","Mi","Do","Fr","Sa","So"))</f>
        <v>Do</v>
      </c>
      <c r="EJ8" s="35" t="str">
        <f aca="false">IF(EJ3="","",CHOOSE(WEEKDAY(EJ3,2),"Mo","Di","Mi","Do","Fr","Sa","So"))</f>
        <v>Fr</v>
      </c>
      <c r="EK8" s="35" t="str">
        <f aca="false">IF(EK3="","",CHOOSE(WEEKDAY(EK3,2),"Mo","Di","Mi","Do","Fr","Sa","So"))</f>
        <v>Sa</v>
      </c>
      <c r="EL8" s="35" t="str">
        <f aca="false">IF(EL3="","",CHOOSE(WEEKDAY(EL3,2),"Mo","Di","Mi","Do","Fr","Sa","So"))</f>
        <v>So</v>
      </c>
      <c r="EM8" s="35" t="str">
        <f aca="false">IF(EM3="","",CHOOSE(WEEKDAY(EM3,2),"Mo","Di","Mi","Do","Fr","Sa","So"))</f>
        <v>Mo</v>
      </c>
      <c r="EN8" s="35" t="str">
        <f aca="false">IF(EN3="","",CHOOSE(WEEKDAY(EN3,2),"Mo","Di","Mi","Do","Fr","Sa","So"))</f>
        <v>Di</v>
      </c>
      <c r="EO8" s="35" t="str">
        <f aca="false">IF(EO3="","",CHOOSE(WEEKDAY(EO3,2),"Mo","Di","Mi","Do","Fr","Sa","So"))</f>
        <v>Mi</v>
      </c>
      <c r="EP8" s="35" t="str">
        <f aca="false">IF(EP3="","",CHOOSE(WEEKDAY(EP3,2),"Mo","Di","Mi","Do","Fr","Sa","So"))</f>
        <v>Do</v>
      </c>
      <c r="EQ8" s="35" t="str">
        <f aca="false">IF(EQ3="","",CHOOSE(WEEKDAY(EQ3,2),"Mo","Di","Mi","Do","Fr","Sa","So"))</f>
        <v>Fr</v>
      </c>
      <c r="ER8" s="35" t="str">
        <f aca="false">IF(ER3="","",CHOOSE(WEEKDAY(ER3,2),"Mo","Di","Mi","Do","Fr","Sa","So"))</f>
        <v>Sa</v>
      </c>
      <c r="ES8" s="35" t="str">
        <f aca="false">IF(ES3="","",CHOOSE(WEEKDAY(ES3,2),"Mo","Di","Mi","Do","Fr","Sa","So"))</f>
        <v>So</v>
      </c>
      <c r="ET8" s="35" t="str">
        <f aca="false">IF(ET3="","",CHOOSE(WEEKDAY(ET3,2),"Mo","Di","Mi","Do","Fr","Sa","So"))</f>
        <v>Mo</v>
      </c>
      <c r="EU8" s="35" t="str">
        <f aca="false">IF(EU3="","",CHOOSE(WEEKDAY(EU3,2),"Mo","Di","Mi","Do","Fr","Sa","So"))</f>
        <v>Di</v>
      </c>
      <c r="EV8" s="35" t="str">
        <f aca="false">IF(EV3="","",CHOOSE(WEEKDAY(EV3,2),"Mo","Di","Mi","Do","Fr","Sa","So"))</f>
        <v>Mi</v>
      </c>
      <c r="EW8" s="35" t="str">
        <f aca="false">IF(EW3="","",CHOOSE(WEEKDAY(EW3,2),"Mo","Di","Mi","Do","Fr","Sa","So"))</f>
        <v>Do</v>
      </c>
      <c r="EX8" s="35" t="str">
        <f aca="false">IF(EX3="","",CHOOSE(WEEKDAY(EX3,2),"Mo","Di","Mi","Do","Fr","Sa","So"))</f>
        <v>Fr</v>
      </c>
      <c r="EY8" s="35" t="str">
        <f aca="false">IF(EY3="","",CHOOSE(WEEKDAY(EY3,2),"Mo","Di","Mi","Do","Fr","Sa","So"))</f>
        <v>Sa</v>
      </c>
      <c r="EZ8" s="35" t="str">
        <f aca="false">IF(EZ3="","",CHOOSE(WEEKDAY(EZ3,2),"Mo","Di","Mi","Do","Fr","Sa","So"))</f>
        <v>So</v>
      </c>
      <c r="FA8" s="35" t="str">
        <f aca="false">IF(FA3="","",CHOOSE(WEEKDAY(FA3,2),"Mo","Di","Mi","Do","Fr","Sa","So"))</f>
        <v>Mo</v>
      </c>
      <c r="FB8" s="34" t="str">
        <f aca="false">IF(FB3="","",CHOOSE(WEEKDAY(FB3,2),"Mo","Di","Mi","Do","Fr","Sa","So"))</f>
        <v>Di</v>
      </c>
      <c r="FC8" s="35" t="str">
        <f aca="false">IF(FC3="","",CHOOSE(WEEKDAY(FC3,2),"Mo","Di","Mi","Do","Fr","Sa","So"))</f>
        <v>Mi</v>
      </c>
      <c r="FD8" s="35" t="str">
        <f aca="false">IF(FD3="","",CHOOSE(WEEKDAY(FD3,2),"Mo","Di","Mi","Do","Fr","Sa","So"))</f>
        <v>Do</v>
      </c>
      <c r="FE8" s="35" t="str">
        <f aca="false">IF(FE3="","",CHOOSE(WEEKDAY(FE3,2),"Mo","Di","Mi","Do","Fr","Sa","So"))</f>
        <v>Fr</v>
      </c>
      <c r="FF8" s="35" t="str">
        <f aca="false">IF(FF3="","",CHOOSE(WEEKDAY(FF3,2),"Mo","Di","Mi","Do","Fr","Sa","So"))</f>
        <v>Sa</v>
      </c>
      <c r="FG8" s="35" t="str">
        <f aca="false">IF(FG3="","",CHOOSE(WEEKDAY(FG3,2),"Mo","Di","Mi","Do","Fr","Sa","So"))</f>
        <v>So</v>
      </c>
      <c r="FH8" s="35" t="str">
        <f aca="false">IF(FH3="","",CHOOSE(WEEKDAY(FH3,2),"Mo","Di","Mi","Do","Fr","Sa","So"))</f>
        <v>Mo</v>
      </c>
      <c r="FI8" s="35" t="str">
        <f aca="false">IF(FI3="","",CHOOSE(WEEKDAY(FI3,2),"Mo","Di","Mi","Do","Fr","Sa","So"))</f>
        <v>Di</v>
      </c>
      <c r="FJ8" s="35" t="str">
        <f aca="false">IF(FJ3="","",CHOOSE(WEEKDAY(FJ3,2),"Mo","Di","Mi","Do","Fr","Sa","So"))</f>
        <v>Mi</v>
      </c>
      <c r="FK8" s="35" t="str">
        <f aca="false">IF(FK3="","",CHOOSE(WEEKDAY(FK3,2),"Mo","Di","Mi","Do","Fr","Sa","So"))</f>
        <v>Do</v>
      </c>
      <c r="FL8" s="35" t="str">
        <f aca="false">IF(FL3="","",CHOOSE(WEEKDAY(FL3,2),"Mo","Di","Mi","Do","Fr","Sa","So"))</f>
        <v>Fr</v>
      </c>
      <c r="FM8" s="35" t="str">
        <f aca="false">IF(FM3="","",CHOOSE(WEEKDAY(FM3,2),"Mo","Di","Mi","Do","Fr","Sa","So"))</f>
        <v>Sa</v>
      </c>
      <c r="FN8" s="35" t="str">
        <f aca="false">IF(FN3="","",CHOOSE(WEEKDAY(FN3,2),"Mo","Di","Mi","Do","Fr","Sa","So"))</f>
        <v>So</v>
      </c>
      <c r="FO8" s="35" t="str">
        <f aca="false">IF(FO3="","",CHOOSE(WEEKDAY(FO3,2),"Mo","Di","Mi","Do","Fr","Sa","So"))</f>
        <v>Mo</v>
      </c>
      <c r="FP8" s="35" t="str">
        <f aca="false">IF(FP3="","",CHOOSE(WEEKDAY(FP3,2),"Mo","Di","Mi","Do","Fr","Sa","So"))</f>
        <v>Di</v>
      </c>
      <c r="FQ8" s="35" t="str">
        <f aca="false">IF(FQ3="","",CHOOSE(WEEKDAY(FQ3,2),"Mo","Di","Mi","Do","Fr","Sa","So"))</f>
        <v>Mi</v>
      </c>
      <c r="FR8" s="35" t="str">
        <f aca="false">IF(FR3="","",CHOOSE(WEEKDAY(FR3,2),"Mo","Di","Mi","Do","Fr","Sa","So"))</f>
        <v>Do</v>
      </c>
      <c r="FS8" s="35" t="str">
        <f aca="false">IF(FS3="","",CHOOSE(WEEKDAY(FS3,2),"Mo","Di","Mi","Do","Fr","Sa","So"))</f>
        <v>Fr</v>
      </c>
      <c r="FT8" s="35" t="str">
        <f aca="false">IF(FT3="","",CHOOSE(WEEKDAY(FT3,2),"Mo","Di","Mi","Do","Fr","Sa","So"))</f>
        <v>Sa</v>
      </c>
      <c r="FU8" s="35" t="str">
        <f aca="false">IF(FU3="","",CHOOSE(WEEKDAY(FU3,2),"Mo","Di","Mi","Do","Fr","Sa","So"))</f>
        <v>So</v>
      </c>
      <c r="FV8" s="35" t="str">
        <f aca="false">IF(FV3="","",CHOOSE(WEEKDAY(FV3,2),"Mo","Di","Mi","Do","Fr","Sa","So"))</f>
        <v>Mo</v>
      </c>
      <c r="FW8" s="35" t="str">
        <f aca="false">IF(FW3="","",CHOOSE(WEEKDAY(FW3,2),"Mo","Di","Mi","Do","Fr","Sa","So"))</f>
        <v>Di</v>
      </c>
      <c r="FX8" s="35" t="str">
        <f aca="false">IF(FX3="","",CHOOSE(WEEKDAY(FX3,2),"Mo","Di","Mi","Do","Fr","Sa","So"))</f>
        <v>Mi</v>
      </c>
      <c r="FY8" s="35" t="str">
        <f aca="false">IF(FY3="","",CHOOSE(WEEKDAY(FY3,2),"Mo","Di","Mi","Do","Fr","Sa","So"))</f>
        <v>Do</v>
      </c>
      <c r="FZ8" s="35" t="str">
        <f aca="false">IF(FZ3="","",CHOOSE(WEEKDAY(FZ3,2),"Mo","Di","Mi","Do","Fr","Sa","So"))</f>
        <v>Fr</v>
      </c>
      <c r="GA8" s="35" t="str">
        <f aca="false">IF(GA3="","",CHOOSE(WEEKDAY(GA3,2),"Mo","Di","Mi","Do","Fr","Sa","So"))</f>
        <v>Sa</v>
      </c>
      <c r="GB8" s="35" t="str">
        <f aca="false">IF(GB3="","",CHOOSE(WEEKDAY(GB3,2),"Mo","Di","Mi","Do","Fr","Sa","So"))</f>
        <v>So</v>
      </c>
      <c r="GC8" s="35" t="str">
        <f aca="false">IF(GC3="","",CHOOSE(WEEKDAY(GC3,2),"Mo","Di","Mi","Do","Fr","Sa","So"))</f>
        <v>Mo</v>
      </c>
      <c r="GD8" s="35" t="str">
        <f aca="false">IF(GD3="","",CHOOSE(WEEKDAY(GD3,2),"Mo","Di","Mi","Do","Fr","Sa","So"))</f>
        <v>Di</v>
      </c>
      <c r="GE8" s="35" t="str">
        <f aca="false">IF(GE3="","",CHOOSE(WEEKDAY(GE3,2),"Mo","Di","Mi","Do","Fr","Sa","So"))</f>
        <v>Mi</v>
      </c>
      <c r="GF8" s="35" t="str">
        <f aca="false">IF(GF3="","",CHOOSE(WEEKDAY(GF3,2),"Mo","Di","Mi","Do","Fr","Sa","So"))</f>
        <v/>
      </c>
      <c r="GG8" s="34" t="str">
        <f aca="false">IF(GG3="","",CHOOSE(WEEKDAY(GG3,2),"Mo","Di","Mi","Do","Fr","Sa","So"))</f>
        <v>Do</v>
      </c>
      <c r="GH8" s="35" t="str">
        <f aca="false">IF(GH3="","",CHOOSE(WEEKDAY(GH3,2),"Mo","Di","Mi","Do","Fr","Sa","So"))</f>
        <v>Fr</v>
      </c>
      <c r="GI8" s="35" t="str">
        <f aca="false">IF(GI3="","",CHOOSE(WEEKDAY(GI3,2),"Mo","Di","Mi","Do","Fr","Sa","So"))</f>
        <v>Sa</v>
      </c>
      <c r="GJ8" s="35" t="str">
        <f aca="false">IF(GJ3="","",CHOOSE(WEEKDAY(GJ3,2),"Mo","Di","Mi","Do","Fr","Sa","So"))</f>
        <v>So</v>
      </c>
      <c r="GK8" s="35" t="str">
        <f aca="false">IF(GK3="","",CHOOSE(WEEKDAY(GK3,2),"Mo","Di","Mi","Do","Fr","Sa","So"))</f>
        <v>Mo</v>
      </c>
      <c r="GL8" s="35" t="str">
        <f aca="false">IF(GL3="","",CHOOSE(WEEKDAY(GL3,2),"Mo","Di","Mi","Do","Fr","Sa","So"))</f>
        <v>Di</v>
      </c>
      <c r="GM8" s="35" t="str">
        <f aca="false">IF(GM3="","",CHOOSE(WEEKDAY(GM3,2),"Mo","Di","Mi","Do","Fr","Sa","So"))</f>
        <v>Mi</v>
      </c>
      <c r="GN8" s="35" t="str">
        <f aca="false">IF(GN3="","",CHOOSE(WEEKDAY(GN3,2),"Mo","Di","Mi","Do","Fr","Sa","So"))</f>
        <v>Do</v>
      </c>
      <c r="GO8" s="35" t="str">
        <f aca="false">IF(GO3="","",CHOOSE(WEEKDAY(GO3,2),"Mo","Di","Mi","Do","Fr","Sa","So"))</f>
        <v>Fr</v>
      </c>
      <c r="GP8" s="35" t="str">
        <f aca="false">IF(GP3="","",CHOOSE(WEEKDAY(GP3,2),"Mo","Di","Mi","Do","Fr","Sa","So"))</f>
        <v>Sa</v>
      </c>
      <c r="GQ8" s="35" t="str">
        <f aca="false">IF(GQ3="","",CHOOSE(WEEKDAY(GQ3,2),"Mo","Di","Mi","Do","Fr","Sa","So"))</f>
        <v>So</v>
      </c>
      <c r="GR8" s="35" t="str">
        <f aca="false">IF(GR3="","",CHOOSE(WEEKDAY(GR3,2),"Mo","Di","Mi","Do","Fr","Sa","So"))</f>
        <v>Mo</v>
      </c>
      <c r="GS8" s="35" t="str">
        <f aca="false">IF(GS3="","",CHOOSE(WEEKDAY(GS3,2),"Mo","Di","Mi","Do","Fr","Sa","So"))</f>
        <v>Di</v>
      </c>
      <c r="GT8" s="35" t="str">
        <f aca="false">IF(GT3="","",CHOOSE(WEEKDAY(GT3,2),"Mo","Di","Mi","Do","Fr","Sa","So"))</f>
        <v>Mi</v>
      </c>
      <c r="GU8" s="35" t="str">
        <f aca="false">IF(GU3="","",CHOOSE(WEEKDAY(GU3,2),"Mo","Di","Mi","Do","Fr","Sa","So"))</f>
        <v>Do</v>
      </c>
      <c r="GV8" s="35" t="str">
        <f aca="false">IF(GV3="","",CHOOSE(WEEKDAY(GV3,2),"Mo","Di","Mi","Do","Fr","Sa","So"))</f>
        <v>Fr</v>
      </c>
      <c r="GW8" s="35" t="str">
        <f aca="false">IF(GW3="","",CHOOSE(WEEKDAY(GW3,2),"Mo","Di","Mi","Do","Fr","Sa","So"))</f>
        <v>Sa</v>
      </c>
      <c r="GX8" s="35" t="str">
        <f aca="false">IF(GX3="","",CHOOSE(WEEKDAY(GX3,2),"Mo","Di","Mi","Do","Fr","Sa","So"))</f>
        <v>So</v>
      </c>
      <c r="GY8" s="35" t="str">
        <f aca="false">IF(GY3="","",CHOOSE(WEEKDAY(GY3,2),"Mo","Di","Mi","Do","Fr","Sa","So"))</f>
        <v>Mo</v>
      </c>
      <c r="GZ8" s="35" t="str">
        <f aca="false">IF(GZ3="","",CHOOSE(WEEKDAY(GZ3,2),"Mo","Di","Mi","Do","Fr","Sa","So"))</f>
        <v>Di</v>
      </c>
      <c r="HA8" s="35" t="str">
        <f aca="false">IF(HA3="","",CHOOSE(WEEKDAY(HA3,2),"Mo","Di","Mi","Do","Fr","Sa","So"))</f>
        <v>Mi</v>
      </c>
      <c r="HB8" s="35" t="str">
        <f aca="false">IF(HB3="","",CHOOSE(WEEKDAY(HB3,2),"Mo","Di","Mi","Do","Fr","Sa","So"))</f>
        <v>Do</v>
      </c>
      <c r="HC8" s="35" t="str">
        <f aca="false">IF(HC3="","",CHOOSE(WEEKDAY(HC3,2),"Mo","Di","Mi","Do","Fr","Sa","So"))</f>
        <v>Fr</v>
      </c>
      <c r="HD8" s="35" t="str">
        <f aca="false">IF(HD3="","",CHOOSE(WEEKDAY(HD3,2),"Mo","Di","Mi","Do","Fr","Sa","So"))</f>
        <v>Sa</v>
      </c>
      <c r="HE8" s="35" t="str">
        <f aca="false">IF(HE3="","",CHOOSE(WEEKDAY(HE3,2),"Mo","Di","Mi","Do","Fr","Sa","So"))</f>
        <v>So</v>
      </c>
      <c r="HF8" s="35" t="str">
        <f aca="false">IF(HF3="","",CHOOSE(WEEKDAY(HF3,2),"Mo","Di","Mi","Do","Fr","Sa","So"))</f>
        <v>Mo</v>
      </c>
      <c r="HG8" s="35" t="str">
        <f aca="false">IF(HG3="","",CHOOSE(WEEKDAY(HG3,2),"Mo","Di","Mi","Do","Fr","Sa","So"))</f>
        <v>Di</v>
      </c>
      <c r="HH8" s="35" t="str">
        <f aca="false">IF(HH3="","",CHOOSE(WEEKDAY(HH3,2),"Mo","Di","Mi","Do","Fr","Sa","So"))</f>
        <v>Mi</v>
      </c>
      <c r="HI8" s="35" t="str">
        <f aca="false">IF(HI3="","",CHOOSE(WEEKDAY(HI3,2),"Mo","Di","Mi","Do","Fr","Sa","So"))</f>
        <v>Do</v>
      </c>
      <c r="HJ8" s="35" t="str">
        <f aca="false">IF(HJ3="","",CHOOSE(WEEKDAY(HJ3,2),"Mo","Di","Mi","Do","Fr","Sa","So"))</f>
        <v>Fr</v>
      </c>
      <c r="HK8" s="35" t="str">
        <f aca="false">IF(HK3="","",CHOOSE(WEEKDAY(HK3,2),"Mo","Di","Mi","Do","Fr","Sa","So"))</f>
        <v>Sa</v>
      </c>
      <c r="HL8" s="34" t="str">
        <f aca="false">IF(HL3="","",CHOOSE(WEEKDAY(HL3,2),"Mo","Di","Mi","Do","Fr","Sa","So"))</f>
        <v>So</v>
      </c>
      <c r="HM8" s="35" t="str">
        <f aca="false">IF(HM3="","",CHOOSE(WEEKDAY(HM3,2),"Mo","Di","Mi","Do","Fr","Sa","So"))</f>
        <v>Mo</v>
      </c>
      <c r="HN8" s="35" t="str">
        <f aca="false">IF(HN3="","",CHOOSE(WEEKDAY(HN3,2),"Mo","Di","Mi","Do","Fr","Sa","So"))</f>
        <v>Di</v>
      </c>
      <c r="HO8" s="35" t="str">
        <f aca="false">IF(HO3="","",CHOOSE(WEEKDAY(HO3,2),"Mo","Di","Mi","Do","Fr","Sa","So"))</f>
        <v>Mi</v>
      </c>
      <c r="HP8" s="35" t="str">
        <f aca="false">IF(HP3="","",CHOOSE(WEEKDAY(HP3,2),"Mo","Di","Mi","Do","Fr","Sa","So"))</f>
        <v>Do</v>
      </c>
      <c r="HQ8" s="35" t="str">
        <f aca="false">IF(HQ3="","",CHOOSE(WEEKDAY(HQ3,2),"Mo","Di","Mi","Do","Fr","Sa","So"))</f>
        <v>Fr</v>
      </c>
      <c r="HR8" s="35" t="str">
        <f aca="false">IF(HR3="","",CHOOSE(WEEKDAY(HR3,2),"Mo","Di","Mi","Do","Fr","Sa","So"))</f>
        <v>Sa</v>
      </c>
      <c r="HS8" s="35" t="str">
        <f aca="false">IF(HS3="","",CHOOSE(WEEKDAY(HS3,2),"Mo","Di","Mi","Do","Fr","Sa","So"))</f>
        <v>So</v>
      </c>
      <c r="HT8" s="35" t="str">
        <f aca="false">IF(HT3="","",CHOOSE(WEEKDAY(HT3,2),"Mo","Di","Mi","Do","Fr","Sa","So"))</f>
        <v>Mo</v>
      </c>
      <c r="HU8" s="35" t="str">
        <f aca="false">IF(HU3="","",CHOOSE(WEEKDAY(HU3,2),"Mo","Di","Mi","Do","Fr","Sa","So"))</f>
        <v>Di</v>
      </c>
      <c r="HV8" s="35" t="str">
        <f aca="false">IF(HV3="","",CHOOSE(WEEKDAY(HV3,2),"Mo","Di","Mi","Do","Fr","Sa","So"))</f>
        <v>Mi</v>
      </c>
      <c r="HW8" s="35" t="str">
        <f aca="false">IF(HW3="","",CHOOSE(WEEKDAY(HW3,2),"Mo","Di","Mi","Do","Fr","Sa","So"))</f>
        <v>Do</v>
      </c>
      <c r="HX8" s="35" t="str">
        <f aca="false">IF(HX3="","",CHOOSE(WEEKDAY(HX3,2),"Mo","Di","Mi","Do","Fr","Sa","So"))</f>
        <v>Fr</v>
      </c>
      <c r="HY8" s="35" t="str">
        <f aca="false">IF(HY3="","",CHOOSE(WEEKDAY(HY3,2),"Mo","Di","Mi","Do","Fr","Sa","So"))</f>
        <v>Sa</v>
      </c>
      <c r="HZ8" s="35" t="str">
        <f aca="false">IF(HZ3="","",CHOOSE(WEEKDAY(HZ3,2),"Mo","Di","Mi","Do","Fr","Sa","So"))</f>
        <v>So</v>
      </c>
      <c r="IA8" s="35" t="str">
        <f aca="false">IF(IA3="","",CHOOSE(WEEKDAY(IA3,2),"Mo","Di","Mi","Do","Fr","Sa","So"))</f>
        <v>Mo</v>
      </c>
      <c r="IB8" s="35" t="str">
        <f aca="false">IF(IB3="","",CHOOSE(WEEKDAY(IB3,2),"Mo","Di","Mi","Do","Fr","Sa","So"))</f>
        <v>Di</v>
      </c>
      <c r="IC8" s="35" t="str">
        <f aca="false">IF(IC3="","",CHOOSE(WEEKDAY(IC3,2),"Mo","Di","Mi","Do","Fr","Sa","So"))</f>
        <v>Mi</v>
      </c>
      <c r="ID8" s="35" t="str">
        <f aca="false">IF(ID3="","",CHOOSE(WEEKDAY(ID3,2),"Mo","Di","Mi","Do","Fr","Sa","So"))</f>
        <v>Do</v>
      </c>
      <c r="IE8" s="35" t="str">
        <f aca="false">IF(IE3="","",CHOOSE(WEEKDAY(IE3,2),"Mo","Di","Mi","Do","Fr","Sa","So"))</f>
        <v>Fr</v>
      </c>
      <c r="IF8" s="35" t="str">
        <f aca="false">IF(IF3="","",CHOOSE(WEEKDAY(IF3,2),"Mo","Di","Mi","Do","Fr","Sa","So"))</f>
        <v>Sa</v>
      </c>
      <c r="IG8" s="35" t="str">
        <f aca="false">IF(IG3="","",CHOOSE(WEEKDAY(IG3,2),"Mo","Di","Mi","Do","Fr","Sa","So"))</f>
        <v>So</v>
      </c>
      <c r="IH8" s="35" t="str">
        <f aca="false">IF(IH3="","",CHOOSE(WEEKDAY(IH3,2),"Mo","Di","Mi","Do","Fr","Sa","So"))</f>
        <v>Mo</v>
      </c>
      <c r="II8" s="35" t="str">
        <f aca="false">IF(II3="","",CHOOSE(WEEKDAY(II3,2),"Mo","Di","Mi","Do","Fr","Sa","So"))</f>
        <v>Di</v>
      </c>
      <c r="IJ8" s="35" t="str">
        <f aca="false">IF(IJ3="","",CHOOSE(WEEKDAY(IJ3,2),"Mo","Di","Mi","Do","Fr","Sa","So"))</f>
        <v>Mi</v>
      </c>
      <c r="IK8" s="35" t="str">
        <f aca="false">IF(IK3="","",CHOOSE(WEEKDAY(IK3,2),"Mo","Di","Mi","Do","Fr","Sa","So"))</f>
        <v>Do</v>
      </c>
      <c r="IL8" s="35" t="str">
        <f aca="false">IF(IL3="","",CHOOSE(WEEKDAY(IL3,2),"Mo","Di","Mi","Do","Fr","Sa","So"))</f>
        <v>Fr</v>
      </c>
      <c r="IM8" s="35" t="str">
        <f aca="false">IF(IM3="","",CHOOSE(WEEKDAY(IM3,2),"Mo","Di","Mi","Do","Fr","Sa","So"))</f>
        <v>Sa</v>
      </c>
      <c r="IN8" s="35" t="str">
        <f aca="false">IF(IN3="","",CHOOSE(WEEKDAY(IN3,2),"Mo","Di","Mi","Do","Fr","Sa","So"))</f>
        <v>So</v>
      </c>
      <c r="IO8" s="35" t="str">
        <f aca="false">IF(IO3="","",CHOOSE(WEEKDAY(IO3,2),"Mo","Di","Mi","Do","Fr","Sa","So"))</f>
        <v>Mo</v>
      </c>
      <c r="IP8" s="35" t="str">
        <f aca="false">IF(IP3="","",CHOOSE(WEEKDAY(IP3,2),"Mo","Di","Mi","Do","Fr","Sa","So"))</f>
        <v>Di</v>
      </c>
      <c r="IQ8" s="34" t="str">
        <f aca="false">IF(IQ3="","",CHOOSE(WEEKDAY(IQ3,2),"Mo","Di","Mi","Do","Fr","Sa","So"))</f>
        <v>Mi</v>
      </c>
      <c r="IR8" s="35" t="str">
        <f aca="false">IF(IR3="","",CHOOSE(WEEKDAY(IR3,2),"Mo","Di","Mi","Do","Fr","Sa","So"))</f>
        <v>Do</v>
      </c>
      <c r="IS8" s="35" t="str">
        <f aca="false">IF(IS3="","",CHOOSE(WEEKDAY(IS3,2),"Mo","Di","Mi","Do","Fr","Sa","So"))</f>
        <v>Fr</v>
      </c>
      <c r="IT8" s="35" t="str">
        <f aca="false">IF(IT3="","",CHOOSE(WEEKDAY(IT3,2),"Mo","Di","Mi","Do","Fr","Sa","So"))</f>
        <v>Sa</v>
      </c>
      <c r="IU8" s="35" t="str">
        <f aca="false">IF(IU3="","",CHOOSE(WEEKDAY(IU3,2),"Mo","Di","Mi","Do","Fr","Sa","So"))</f>
        <v>So</v>
      </c>
      <c r="IV8" s="35" t="str">
        <f aca="false">IF(IV3="","",CHOOSE(WEEKDAY(IV3,2),"Mo","Di","Mi","Do","Fr","Sa","So"))</f>
        <v>Mo</v>
      </c>
      <c r="IW8" s="35" t="str">
        <f aca="false">IF(IW3="","",CHOOSE(WEEKDAY(IW3,2),"Mo","Di","Mi","Do","Fr","Sa","So"))</f>
        <v>Di</v>
      </c>
      <c r="IX8" s="35" t="str">
        <f aca="false">IF(IX3="","",CHOOSE(WEEKDAY(IX3,2),"Mo","Di","Mi","Do","Fr","Sa","So"))</f>
        <v>Mi</v>
      </c>
      <c r="IY8" s="35" t="str">
        <f aca="false">IF(IY3="","",CHOOSE(WEEKDAY(IY3,2),"Mo","Di","Mi","Do","Fr","Sa","So"))</f>
        <v>Do</v>
      </c>
      <c r="IZ8" s="35" t="str">
        <f aca="false">IF(IZ3="","",CHOOSE(WEEKDAY(IZ3,2),"Mo","Di","Mi","Do","Fr","Sa","So"))</f>
        <v>Fr</v>
      </c>
      <c r="JA8" s="35" t="str">
        <f aca="false">IF(JA3="","",CHOOSE(WEEKDAY(JA3,2),"Mo","Di","Mi","Do","Fr","Sa","So"))</f>
        <v>Sa</v>
      </c>
      <c r="JB8" s="35" t="str">
        <f aca="false">IF(JB3="","",CHOOSE(WEEKDAY(JB3,2),"Mo","Di","Mi","Do","Fr","Sa","So"))</f>
        <v>So</v>
      </c>
      <c r="JC8" s="35" t="str">
        <f aca="false">IF(JC3="","",CHOOSE(WEEKDAY(JC3,2),"Mo","Di","Mi","Do","Fr","Sa","So"))</f>
        <v>Mo</v>
      </c>
      <c r="JD8" s="35" t="str">
        <f aca="false">IF(JD3="","",CHOOSE(WEEKDAY(JD3,2),"Mo","Di","Mi","Do","Fr","Sa","So"))</f>
        <v>Di</v>
      </c>
      <c r="JE8" s="35" t="str">
        <f aca="false">IF(JE3="","",CHOOSE(WEEKDAY(JE3,2),"Mo","Di","Mi","Do","Fr","Sa","So"))</f>
        <v>Mi</v>
      </c>
      <c r="JF8" s="35" t="str">
        <f aca="false">IF(JF3="","",CHOOSE(WEEKDAY(JF3,2),"Mo","Di","Mi","Do","Fr","Sa","So"))</f>
        <v>Do</v>
      </c>
      <c r="JG8" s="35" t="str">
        <f aca="false">IF(JG3="","",CHOOSE(WEEKDAY(JG3,2),"Mo","Di","Mi","Do","Fr","Sa","So"))</f>
        <v>Fr</v>
      </c>
      <c r="JH8" s="35" t="str">
        <f aca="false">IF(JH3="","",CHOOSE(WEEKDAY(JH3,2),"Mo","Di","Mi","Do","Fr","Sa","So"))</f>
        <v>Sa</v>
      </c>
      <c r="JI8" s="35" t="str">
        <f aca="false">IF(JI3="","",CHOOSE(WEEKDAY(JI3,2),"Mo","Di","Mi","Do","Fr","Sa","So"))</f>
        <v>So</v>
      </c>
      <c r="JJ8" s="35" t="str">
        <f aca="false">IF(JJ3="","",CHOOSE(WEEKDAY(JJ3,2),"Mo","Di","Mi","Do","Fr","Sa","So"))</f>
        <v>Mo</v>
      </c>
      <c r="JK8" s="35" t="str">
        <f aca="false">IF(JK3="","",CHOOSE(WEEKDAY(JK3,2),"Mo","Di","Mi","Do","Fr","Sa","So"))</f>
        <v>Di</v>
      </c>
      <c r="JL8" s="35" t="str">
        <f aca="false">IF(JL3="","",CHOOSE(WEEKDAY(JL3,2),"Mo","Di","Mi","Do","Fr","Sa","So"))</f>
        <v>Mi</v>
      </c>
      <c r="JM8" s="35" t="str">
        <f aca="false">IF(JM3="","",CHOOSE(WEEKDAY(JM3,2),"Mo","Di","Mi","Do","Fr","Sa","So"))</f>
        <v>Do</v>
      </c>
      <c r="JN8" s="35" t="str">
        <f aca="false">IF(JN3="","",CHOOSE(WEEKDAY(JN3,2),"Mo","Di","Mi","Do","Fr","Sa","So"))</f>
        <v>Fr</v>
      </c>
      <c r="JO8" s="35" t="str">
        <f aca="false">IF(JO3="","",CHOOSE(WEEKDAY(JO3,2),"Mo","Di","Mi","Do","Fr","Sa","So"))</f>
        <v>Sa</v>
      </c>
      <c r="JP8" s="35" t="str">
        <f aca="false">IF(JP3="","",CHOOSE(WEEKDAY(JP3,2),"Mo","Di","Mi","Do","Fr","Sa","So"))</f>
        <v>So</v>
      </c>
      <c r="JQ8" s="35" t="str">
        <f aca="false">IF(JQ3="","",CHOOSE(WEEKDAY(JQ3,2),"Mo","Di","Mi","Do","Fr","Sa","So"))</f>
        <v>Mo</v>
      </c>
      <c r="JR8" s="35" t="str">
        <f aca="false">IF(JR3="","",CHOOSE(WEEKDAY(JR3,2),"Mo","Di","Mi","Do","Fr","Sa","So"))</f>
        <v>Di</v>
      </c>
      <c r="JS8" s="35" t="str">
        <f aca="false">IF(JS3="","",CHOOSE(WEEKDAY(JS3,2),"Mo","Di","Mi","Do","Fr","Sa","So"))</f>
        <v>Mi</v>
      </c>
      <c r="JT8" s="35" t="str">
        <f aca="false">IF(JT3="","",CHOOSE(WEEKDAY(JT3,2),"Mo","Di","Mi","Do","Fr","Sa","So"))</f>
        <v>Do</v>
      </c>
      <c r="JU8" s="35" t="str">
        <f aca="false">IF(JU3="","",CHOOSE(WEEKDAY(JU3,2),"Mo","Di","Mi","Do","Fr","Sa","So"))</f>
        <v/>
      </c>
      <c r="JV8" s="34" t="str">
        <f aca="false">IF(JV3="","",CHOOSE(WEEKDAY(JV3,2),"Mo","Di","Mi","Do","Fr","Sa","So"))</f>
        <v>Fr</v>
      </c>
      <c r="JW8" s="35" t="str">
        <f aca="false">IF(JW3="","",CHOOSE(WEEKDAY(JW3,2),"Mo","Di","Mi","Do","Fr","Sa","So"))</f>
        <v>Sa</v>
      </c>
      <c r="JX8" s="35" t="str">
        <f aca="false">IF(JX3="","",CHOOSE(WEEKDAY(JX3,2),"Mo","Di","Mi","Do","Fr","Sa","So"))</f>
        <v>So</v>
      </c>
      <c r="JY8" s="35" t="str">
        <f aca="false">IF(JY3="","",CHOOSE(WEEKDAY(JY3,2),"Mo","Di","Mi","Do","Fr","Sa","So"))</f>
        <v>Mo</v>
      </c>
      <c r="JZ8" s="35" t="str">
        <f aca="false">IF(JZ3="","",CHOOSE(WEEKDAY(JZ3,2),"Mo","Di","Mi","Do","Fr","Sa","So"))</f>
        <v>Di</v>
      </c>
      <c r="KA8" s="35" t="str">
        <f aca="false">IF(KA3="","",CHOOSE(WEEKDAY(KA3,2),"Mo","Di","Mi","Do","Fr","Sa","So"))</f>
        <v>Mi</v>
      </c>
      <c r="KB8" s="35" t="str">
        <f aca="false">IF(KB3="","",CHOOSE(WEEKDAY(KB3,2),"Mo","Di","Mi","Do","Fr","Sa","So"))</f>
        <v>Do</v>
      </c>
      <c r="KC8" s="35" t="str">
        <f aca="false">IF(KC3="","",CHOOSE(WEEKDAY(KC3,2),"Mo","Di","Mi","Do","Fr","Sa","So"))</f>
        <v>Fr</v>
      </c>
      <c r="KD8" s="35" t="str">
        <f aca="false">IF(KD3="","",CHOOSE(WEEKDAY(KD3,2),"Mo","Di","Mi","Do","Fr","Sa","So"))</f>
        <v>Sa</v>
      </c>
      <c r="KE8" s="35" t="str">
        <f aca="false">IF(KE3="","",CHOOSE(WEEKDAY(KE3,2),"Mo","Di","Mi","Do","Fr","Sa","So"))</f>
        <v>So</v>
      </c>
      <c r="KF8" s="35" t="str">
        <f aca="false">IF(KF3="","",CHOOSE(WEEKDAY(KF3,2),"Mo","Di","Mi","Do","Fr","Sa","So"))</f>
        <v>Mo</v>
      </c>
      <c r="KG8" s="35" t="str">
        <f aca="false">IF(KG3="","",CHOOSE(WEEKDAY(KG3,2),"Mo","Di","Mi","Do","Fr","Sa","So"))</f>
        <v>Di</v>
      </c>
      <c r="KH8" s="35" t="str">
        <f aca="false">IF(KH3="","",CHOOSE(WEEKDAY(KH3,2),"Mo","Di","Mi","Do","Fr","Sa","So"))</f>
        <v>Mi</v>
      </c>
      <c r="KI8" s="35" t="str">
        <f aca="false">IF(KI3="","",CHOOSE(WEEKDAY(KI3,2),"Mo","Di","Mi","Do","Fr","Sa","So"))</f>
        <v>Do</v>
      </c>
      <c r="KJ8" s="35" t="str">
        <f aca="false">IF(KJ3="","",CHOOSE(WEEKDAY(KJ3,2),"Mo","Di","Mi","Do","Fr","Sa","So"))</f>
        <v>Fr</v>
      </c>
      <c r="KK8" s="35" t="str">
        <f aca="false">IF(KK3="","",CHOOSE(WEEKDAY(KK3,2),"Mo","Di","Mi","Do","Fr","Sa","So"))</f>
        <v>Sa</v>
      </c>
      <c r="KL8" s="35" t="str">
        <f aca="false">IF(KL3="","",CHOOSE(WEEKDAY(KL3,2),"Mo","Di","Mi","Do","Fr","Sa","So"))</f>
        <v>So</v>
      </c>
      <c r="KM8" s="35" t="str">
        <f aca="false">IF(KM3="","",CHOOSE(WEEKDAY(KM3,2),"Mo","Di","Mi","Do","Fr","Sa","So"))</f>
        <v>Mo</v>
      </c>
      <c r="KN8" s="35" t="str">
        <f aca="false">IF(KN3="","",CHOOSE(WEEKDAY(KN3,2),"Mo","Di","Mi","Do","Fr","Sa","So"))</f>
        <v>Di</v>
      </c>
      <c r="KO8" s="35" t="str">
        <f aca="false">IF(KO3="","",CHOOSE(WEEKDAY(KO3,2),"Mo","Di","Mi","Do","Fr","Sa","So"))</f>
        <v>Mi</v>
      </c>
      <c r="KP8" s="35" t="str">
        <f aca="false">IF(KP3="","",CHOOSE(WEEKDAY(KP3,2),"Mo","Di","Mi","Do","Fr","Sa","So"))</f>
        <v>Do</v>
      </c>
      <c r="KQ8" s="35" t="str">
        <f aca="false">IF(KQ3="","",CHOOSE(WEEKDAY(KQ3,2),"Mo","Di","Mi","Do","Fr","Sa","So"))</f>
        <v>Fr</v>
      </c>
      <c r="KR8" s="35" t="str">
        <f aca="false">IF(KR3="","",CHOOSE(WEEKDAY(KR3,2),"Mo","Di","Mi","Do","Fr","Sa","So"))</f>
        <v>Sa</v>
      </c>
      <c r="KS8" s="35" t="str">
        <f aca="false">IF(KS3="","",CHOOSE(WEEKDAY(KS3,2),"Mo","Di","Mi","Do","Fr","Sa","So"))</f>
        <v>So</v>
      </c>
      <c r="KT8" s="35" t="str">
        <f aca="false">IF(KT3="","",CHOOSE(WEEKDAY(KT3,2),"Mo","Di","Mi","Do","Fr","Sa","So"))</f>
        <v>Mo</v>
      </c>
      <c r="KU8" s="35" t="str">
        <f aca="false">IF(KU3="","",CHOOSE(WEEKDAY(KU3,2),"Mo","Di","Mi","Do","Fr","Sa","So"))</f>
        <v>Di</v>
      </c>
      <c r="KV8" s="35" t="str">
        <f aca="false">IF(KV3="","",CHOOSE(WEEKDAY(KV3,2),"Mo","Di","Mi","Do","Fr","Sa","So"))</f>
        <v>Mi</v>
      </c>
      <c r="KW8" s="35" t="str">
        <f aca="false">IF(KW3="","",CHOOSE(WEEKDAY(KW3,2),"Mo","Di","Mi","Do","Fr","Sa","So"))</f>
        <v>Do</v>
      </c>
      <c r="KX8" s="35" t="str">
        <f aca="false">IF(KX3="","",CHOOSE(WEEKDAY(KX3,2),"Mo","Di","Mi","Do","Fr","Sa","So"))</f>
        <v>Fr</v>
      </c>
      <c r="KY8" s="35" t="str">
        <f aca="false">IF(KY3="","",CHOOSE(WEEKDAY(KY3,2),"Mo","Di","Mi","Do","Fr","Sa","So"))</f>
        <v>Sa</v>
      </c>
      <c r="KZ8" s="35" t="str">
        <f aca="false">IF(KZ3="","",CHOOSE(WEEKDAY(KZ3,2),"Mo","Di","Mi","Do","Fr","Sa","So"))</f>
        <v>So</v>
      </c>
      <c r="LA8" s="34" t="str">
        <f aca="false">IF(LA3="","",CHOOSE(WEEKDAY(LA3,2),"Mo","Di","Mi","Do","Fr","Sa","So"))</f>
        <v>Mo</v>
      </c>
      <c r="LB8" s="35" t="str">
        <f aca="false">IF(LB3="","",CHOOSE(WEEKDAY(LB3,2),"Mo","Di","Mi","Do","Fr","Sa","So"))</f>
        <v>Di</v>
      </c>
      <c r="LC8" s="35" t="str">
        <f aca="false">IF(LC3="","",CHOOSE(WEEKDAY(LC3,2),"Mo","Di","Mi","Do","Fr","Sa","So"))</f>
        <v>Mi</v>
      </c>
      <c r="LD8" s="35" t="str">
        <f aca="false">IF(LD3="","",CHOOSE(WEEKDAY(LD3,2),"Mo","Di","Mi","Do","Fr","Sa","So"))</f>
        <v>Do</v>
      </c>
      <c r="LE8" s="35" t="str">
        <f aca="false">IF(LE3="","",CHOOSE(WEEKDAY(LE3,2),"Mo","Di","Mi","Do","Fr","Sa","So"))</f>
        <v>Fr</v>
      </c>
      <c r="LF8" s="35" t="str">
        <f aca="false">IF(LF3="","",CHOOSE(WEEKDAY(LF3,2),"Mo","Di","Mi","Do","Fr","Sa","So"))</f>
        <v>Sa</v>
      </c>
      <c r="LG8" s="35" t="str">
        <f aca="false">IF(LG3="","",CHOOSE(WEEKDAY(LG3,2),"Mo","Di","Mi","Do","Fr","Sa","So"))</f>
        <v>So</v>
      </c>
      <c r="LH8" s="35" t="str">
        <f aca="false">IF(LH3="","",CHOOSE(WEEKDAY(LH3,2),"Mo","Di","Mi","Do","Fr","Sa","So"))</f>
        <v>Mo</v>
      </c>
      <c r="LI8" s="35" t="str">
        <f aca="false">IF(LI3="","",CHOOSE(WEEKDAY(LI3,2),"Mo","Di","Mi","Do","Fr","Sa","So"))</f>
        <v>Di</v>
      </c>
      <c r="LJ8" s="35" t="str">
        <f aca="false">IF(LJ3="","",CHOOSE(WEEKDAY(LJ3,2),"Mo","Di","Mi","Do","Fr","Sa","So"))</f>
        <v>Mi</v>
      </c>
      <c r="LK8" s="35" t="str">
        <f aca="false">IF(LK3="","",CHOOSE(WEEKDAY(LK3,2),"Mo","Di","Mi","Do","Fr","Sa","So"))</f>
        <v>Do</v>
      </c>
      <c r="LL8" s="35" t="str">
        <f aca="false">IF(LL3="","",CHOOSE(WEEKDAY(LL3,2),"Mo","Di","Mi","Do","Fr","Sa","So"))</f>
        <v>Fr</v>
      </c>
      <c r="LM8" s="35" t="str">
        <f aca="false">IF(LM3="","",CHOOSE(WEEKDAY(LM3,2),"Mo","Di","Mi","Do","Fr","Sa","So"))</f>
        <v>Sa</v>
      </c>
      <c r="LN8" s="35" t="str">
        <f aca="false">IF(LN3="","",CHOOSE(WEEKDAY(LN3,2),"Mo","Di","Mi","Do","Fr","Sa","So"))</f>
        <v>So</v>
      </c>
      <c r="LO8" s="35" t="str">
        <f aca="false">IF(LO3="","",CHOOSE(WEEKDAY(LO3,2),"Mo","Di","Mi","Do","Fr","Sa","So"))</f>
        <v>Mo</v>
      </c>
      <c r="LP8" s="35" t="str">
        <f aca="false">IF(LP3="","",CHOOSE(WEEKDAY(LP3,2),"Mo","Di","Mi","Do","Fr","Sa","So"))</f>
        <v>Di</v>
      </c>
      <c r="LQ8" s="35" t="str">
        <f aca="false">IF(LQ3="","",CHOOSE(WEEKDAY(LQ3,2),"Mo","Di","Mi","Do","Fr","Sa","So"))</f>
        <v>Mi</v>
      </c>
      <c r="LR8" s="35" t="str">
        <f aca="false">IF(LR3="","",CHOOSE(WEEKDAY(LR3,2),"Mo","Di","Mi","Do","Fr","Sa","So"))</f>
        <v>Do</v>
      </c>
      <c r="LS8" s="35" t="str">
        <f aca="false">IF(LS3="","",CHOOSE(WEEKDAY(LS3,2),"Mo","Di","Mi","Do","Fr","Sa","So"))</f>
        <v>Fr</v>
      </c>
      <c r="LT8" s="35" t="str">
        <f aca="false">IF(LT3="","",CHOOSE(WEEKDAY(LT3,2),"Mo","Di","Mi","Do","Fr","Sa","So"))</f>
        <v>Sa</v>
      </c>
      <c r="LU8" s="35" t="str">
        <f aca="false">IF(LU3="","",CHOOSE(WEEKDAY(LU3,2),"Mo","Di","Mi","Do","Fr","Sa","So"))</f>
        <v>So</v>
      </c>
      <c r="LV8" s="35" t="str">
        <f aca="false">IF(LV3="","",CHOOSE(WEEKDAY(LV3,2),"Mo","Di","Mi","Do","Fr","Sa","So"))</f>
        <v>Mo</v>
      </c>
      <c r="LW8" s="35" t="str">
        <f aca="false">IF(LW3="","",CHOOSE(WEEKDAY(LW3,2),"Mo","Di","Mi","Do","Fr","Sa","So"))</f>
        <v>Di</v>
      </c>
      <c r="LX8" s="35" t="str">
        <f aca="false">IF(LX3="","",CHOOSE(WEEKDAY(LX3,2),"Mo","Di","Mi","Do","Fr","Sa","So"))</f>
        <v>Mi</v>
      </c>
      <c r="LY8" s="35" t="str">
        <f aca="false">IF(LY3="","",CHOOSE(WEEKDAY(LY3,2),"Mo","Di","Mi","Do","Fr","Sa","So"))</f>
        <v>Do</v>
      </c>
      <c r="LZ8" s="35" t="str">
        <f aca="false">IF(LZ3="","",CHOOSE(WEEKDAY(LZ3,2),"Mo","Di","Mi","Do","Fr","Sa","So"))</f>
        <v>Fr</v>
      </c>
      <c r="MA8" s="35" t="str">
        <f aca="false">IF(MA3="","",CHOOSE(WEEKDAY(MA3,2),"Mo","Di","Mi","Do","Fr","Sa","So"))</f>
        <v>Sa</v>
      </c>
      <c r="MB8" s="35" t="str">
        <f aca="false">IF(MB3="","",CHOOSE(WEEKDAY(MB3,2),"Mo","Di","Mi","Do","Fr","Sa","So"))</f>
        <v>So</v>
      </c>
      <c r="MC8" s="35" t="str">
        <f aca="false">IF(MC3="","",CHOOSE(WEEKDAY(MC3,2),"Mo","Di","Mi","Do","Fr","Sa","So"))</f>
        <v>Mo</v>
      </c>
      <c r="MD8" s="35" t="str">
        <f aca="false">IF(MD3="","",CHOOSE(WEEKDAY(MD3,2),"Mo","Di","Mi","Do","Fr","Sa","So"))</f>
        <v>Di</v>
      </c>
      <c r="ME8" s="35" t="str">
        <f aca="false">IF(ME3="","",CHOOSE(WEEKDAY(ME3,2),"Mo","Di","Mi","Do","Fr","Sa","So"))</f>
        <v/>
      </c>
      <c r="MF8" s="34" t="str">
        <f aca="false">IF(MF3="","",CHOOSE(WEEKDAY(MF3,2),"Mo","Di","Mi","Do","Fr","Sa","So"))</f>
        <v>Mi</v>
      </c>
      <c r="MG8" s="35" t="str">
        <f aca="false">IF(MG3="","",CHOOSE(WEEKDAY(MG3,2),"Mo","Di","Mi","Do","Fr","Sa","So"))</f>
        <v>Do</v>
      </c>
      <c r="MH8" s="35" t="str">
        <f aca="false">IF(MH3="","",CHOOSE(WEEKDAY(MH3,2),"Mo","Di","Mi","Do","Fr","Sa","So"))</f>
        <v>Fr</v>
      </c>
      <c r="MI8" s="35" t="str">
        <f aca="false">IF(MI3="","",CHOOSE(WEEKDAY(MI3,2),"Mo","Di","Mi","Do","Fr","Sa","So"))</f>
        <v>Sa</v>
      </c>
      <c r="MJ8" s="35" t="str">
        <f aca="false">IF(MJ3="","",CHOOSE(WEEKDAY(MJ3,2),"Mo","Di","Mi","Do","Fr","Sa","So"))</f>
        <v>So</v>
      </c>
      <c r="MK8" s="35" t="str">
        <f aca="false">IF(MK3="","",CHOOSE(WEEKDAY(MK3,2),"Mo","Di","Mi","Do","Fr","Sa","So"))</f>
        <v>Mo</v>
      </c>
      <c r="ML8" s="35" t="str">
        <f aca="false">IF(ML3="","",CHOOSE(WEEKDAY(ML3,2),"Mo","Di","Mi","Do","Fr","Sa","So"))</f>
        <v>Di</v>
      </c>
      <c r="MM8" s="35" t="str">
        <f aca="false">IF(MM3="","",CHOOSE(WEEKDAY(MM3,2),"Mo","Di","Mi","Do","Fr","Sa","So"))</f>
        <v>Mi</v>
      </c>
      <c r="MN8" s="35" t="str">
        <f aca="false">IF(MN3="","",CHOOSE(WEEKDAY(MN3,2),"Mo","Di","Mi","Do","Fr","Sa","So"))</f>
        <v>Do</v>
      </c>
      <c r="MO8" s="35" t="str">
        <f aca="false">IF(MO3="","",CHOOSE(WEEKDAY(MO3,2),"Mo","Di","Mi","Do","Fr","Sa","So"))</f>
        <v>Fr</v>
      </c>
      <c r="MP8" s="35" t="str">
        <f aca="false">IF(MP3="","",CHOOSE(WEEKDAY(MP3,2),"Mo","Di","Mi","Do","Fr","Sa","So"))</f>
        <v>Sa</v>
      </c>
      <c r="MQ8" s="35" t="str">
        <f aca="false">IF(MQ3="","",CHOOSE(WEEKDAY(MQ3,2),"Mo","Di","Mi","Do","Fr","Sa","So"))</f>
        <v>So</v>
      </c>
      <c r="MR8" s="35" t="str">
        <f aca="false">IF(MR3="","",CHOOSE(WEEKDAY(MR3,2),"Mo","Di","Mi","Do","Fr","Sa","So"))</f>
        <v>Mo</v>
      </c>
      <c r="MS8" s="35" t="str">
        <f aca="false">IF(MS3="","",CHOOSE(WEEKDAY(MS3,2),"Mo","Di","Mi","Do","Fr","Sa","So"))</f>
        <v>Di</v>
      </c>
      <c r="MT8" s="35" t="str">
        <f aca="false">IF(MT3="","",CHOOSE(WEEKDAY(MT3,2),"Mo","Di","Mi","Do","Fr","Sa","So"))</f>
        <v>Mi</v>
      </c>
      <c r="MU8" s="35" t="str">
        <f aca="false">IF(MU3="","",CHOOSE(WEEKDAY(MU3,2),"Mo","Di","Mi","Do","Fr","Sa","So"))</f>
        <v>Do</v>
      </c>
      <c r="MV8" s="35" t="str">
        <f aca="false">IF(MV3="","",CHOOSE(WEEKDAY(MV3,2),"Mo","Di","Mi","Do","Fr","Sa","So"))</f>
        <v>Fr</v>
      </c>
      <c r="MW8" s="35" t="str">
        <f aca="false">IF(MW3="","",CHOOSE(WEEKDAY(MW3,2),"Mo","Di","Mi","Do","Fr","Sa","So"))</f>
        <v>Sa</v>
      </c>
      <c r="MX8" s="35" t="str">
        <f aca="false">IF(MX3="","",CHOOSE(WEEKDAY(MX3,2),"Mo","Di","Mi","Do","Fr","Sa","So"))</f>
        <v>So</v>
      </c>
      <c r="MY8" s="35" t="str">
        <f aca="false">IF(MY3="","",CHOOSE(WEEKDAY(MY3,2),"Mo","Di","Mi","Do","Fr","Sa","So"))</f>
        <v>Mo</v>
      </c>
      <c r="MZ8" s="35" t="str">
        <f aca="false">IF(MZ3="","",CHOOSE(WEEKDAY(MZ3,2),"Mo","Di","Mi","Do","Fr","Sa","So"))</f>
        <v>Di</v>
      </c>
      <c r="NA8" s="35" t="str">
        <f aca="false">IF(NA3="","",CHOOSE(WEEKDAY(NA3,2),"Mo","Di","Mi","Do","Fr","Sa","So"))</f>
        <v>Mi</v>
      </c>
      <c r="NB8" s="35" t="str">
        <f aca="false">IF(NB3="","",CHOOSE(WEEKDAY(NB3,2),"Mo","Di","Mi","Do","Fr","Sa","So"))</f>
        <v>Do</v>
      </c>
      <c r="NC8" s="35" t="str">
        <f aca="false">IF(NC3="","",CHOOSE(WEEKDAY(NC3,2),"Mo","Di","Mi","Do","Fr","Sa","So"))</f>
        <v>Fr</v>
      </c>
      <c r="ND8" s="35" t="str">
        <f aca="false">IF(ND3="","",CHOOSE(WEEKDAY(ND3,2),"Mo","Di","Mi","Do","Fr","Sa","So"))</f>
        <v>Sa</v>
      </c>
      <c r="NE8" s="35" t="str">
        <f aca="false">IF(NE3="","",CHOOSE(WEEKDAY(NE3,2),"Mo","Di","Mi","Do","Fr","Sa","So"))</f>
        <v>So</v>
      </c>
      <c r="NF8" s="35" t="str">
        <f aca="false">IF(NF3="","",CHOOSE(WEEKDAY(NF3,2),"Mo","Di","Mi","Do","Fr","Sa","So"))</f>
        <v>Mo</v>
      </c>
      <c r="NG8" s="35" t="str">
        <f aca="false">IF(NG3="","",CHOOSE(WEEKDAY(NG3,2),"Mo","Di","Mi","Do","Fr","Sa","So"))</f>
        <v>Di</v>
      </c>
      <c r="NH8" s="35" t="str">
        <f aca="false">IF(NH3="","",CHOOSE(WEEKDAY(NH3,2),"Mo","Di","Mi","Do","Fr","Sa","So"))</f>
        <v>Mi</v>
      </c>
      <c r="NI8" s="35" t="str">
        <f aca="false">IF(NI3="","",CHOOSE(WEEKDAY(NI3,2),"Mo","Di","Mi","Do","Fr","Sa","So"))</f>
        <v>Do</v>
      </c>
      <c r="NJ8" s="35" t="str">
        <f aca="false">IF(NJ3="","",CHOOSE(WEEKDAY(NJ3,2),"Mo","Di","Mi","Do","Fr","Sa","So"))</f>
        <v>Fr</v>
      </c>
    </row>
    <row r="9" customFormat="false" ht="12.75" hidden="false" customHeight="true" outlineLevel="0" collapsed="false">
      <c r="A9" s="36" t="s">
        <v>75</v>
      </c>
      <c r="B9" s="37"/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8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8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8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8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8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8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8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8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39"/>
      <c r="JF9" s="39"/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8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8"/>
      <c r="LB9" s="39"/>
      <c r="LC9" s="39"/>
      <c r="LD9" s="39"/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8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 t="s">
        <v>76</v>
      </c>
      <c r="MS9" s="39" t="s">
        <v>76</v>
      </c>
      <c r="MT9" s="39" t="s">
        <v>76</v>
      </c>
      <c r="MU9" s="39" t="s">
        <v>76</v>
      </c>
      <c r="MV9" s="39" t="s">
        <v>76</v>
      </c>
      <c r="MW9" s="39"/>
      <c r="MX9" s="39"/>
      <c r="MY9" s="39" t="s">
        <v>76</v>
      </c>
      <c r="MZ9" s="39" t="s">
        <v>76</v>
      </c>
      <c r="NA9" s="39" t="s">
        <v>76</v>
      </c>
      <c r="NB9" s="39" t="s">
        <v>76</v>
      </c>
      <c r="NC9" s="39"/>
      <c r="ND9" s="39"/>
      <c r="NE9" s="39"/>
      <c r="NF9" s="39"/>
      <c r="NG9" s="39"/>
      <c r="NH9" s="39"/>
      <c r="NI9" s="39"/>
      <c r="NJ9" s="39"/>
    </row>
    <row r="10" customFormat="false" ht="15.75" hidden="false" customHeight="true" outlineLevel="0" collapsed="false">
      <c r="A10" s="40" t="str">
        <f aca="false">IF(Team!B9="","",Team!B9)</f>
        <v>Anna</v>
      </c>
      <c r="B10" s="41" t="n">
        <f aca="false">IF(A10="","",Team!G9)</f>
        <v>16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2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2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 t="s">
        <v>77</v>
      </c>
      <c r="CK10" s="43" t="s">
        <v>77</v>
      </c>
      <c r="CL10" s="43" t="s">
        <v>77</v>
      </c>
      <c r="CM10" s="43"/>
      <c r="CN10" s="43"/>
      <c r="CO10" s="43" t="s">
        <v>77</v>
      </c>
      <c r="CP10" s="43" t="s">
        <v>77</v>
      </c>
      <c r="CQ10" s="43" t="s">
        <v>77</v>
      </c>
      <c r="CR10" s="42" t="s">
        <v>77</v>
      </c>
      <c r="CS10" s="43" t="s">
        <v>77</v>
      </c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2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2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2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 t="s">
        <v>77</v>
      </c>
      <c r="GZ10" s="43" t="s">
        <v>77</v>
      </c>
      <c r="HA10" s="43" t="s">
        <v>77</v>
      </c>
      <c r="HB10" s="43" t="s">
        <v>77</v>
      </c>
      <c r="HC10" s="43" t="s">
        <v>77</v>
      </c>
      <c r="HD10" s="43"/>
      <c r="HE10" s="43"/>
      <c r="HF10" s="43" t="s">
        <v>77</v>
      </c>
      <c r="HG10" s="43" t="s">
        <v>77</v>
      </c>
      <c r="HH10" s="43" t="s">
        <v>77</v>
      </c>
      <c r="HI10" s="43" t="s">
        <v>77</v>
      </c>
      <c r="HJ10" s="43" t="s">
        <v>77</v>
      </c>
      <c r="HK10" s="43"/>
      <c r="HL10" s="42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2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2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2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2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 t="s">
        <v>78</v>
      </c>
      <c r="ND10" s="43"/>
      <c r="NE10" s="43"/>
      <c r="NF10" s="43"/>
      <c r="NG10" s="43"/>
      <c r="NH10" s="43"/>
      <c r="NI10" s="43"/>
      <c r="NJ10" s="43" t="s">
        <v>78</v>
      </c>
    </row>
    <row r="11" customFormat="false" ht="15.75" hidden="false" customHeight="true" outlineLevel="0" collapsed="false">
      <c r="A11" s="40" t="str">
        <f aca="false">IF(Team!B10="","",Team!B10)</f>
        <v>Ben</v>
      </c>
      <c r="B11" s="41" t="n">
        <f aca="false">IF(A11="","",Team!G10)</f>
        <v>20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2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 t="s">
        <v>79</v>
      </c>
      <c r="AW11" s="43" t="s">
        <v>79</v>
      </c>
      <c r="AX11" s="43" t="s">
        <v>79</v>
      </c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2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2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2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2"/>
      <c r="FC11" s="43"/>
      <c r="FD11" s="43"/>
      <c r="FE11" s="43"/>
      <c r="FF11" s="43"/>
      <c r="FG11" s="43"/>
      <c r="FH11" s="43"/>
      <c r="FI11" s="43"/>
      <c r="FJ11" s="43"/>
      <c r="FK11" s="43" t="s">
        <v>80</v>
      </c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2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2"/>
      <c r="HM11" s="43" t="s">
        <v>77</v>
      </c>
      <c r="HN11" s="43" t="s">
        <v>77</v>
      </c>
      <c r="HO11" s="43" t="s">
        <v>77</v>
      </c>
      <c r="HP11" s="43" t="s">
        <v>77</v>
      </c>
      <c r="HQ11" s="43" t="s">
        <v>77</v>
      </c>
      <c r="HR11" s="43"/>
      <c r="HS11" s="43"/>
      <c r="HT11" s="43" t="s">
        <v>77</v>
      </c>
      <c r="HU11" s="43" t="s">
        <v>77</v>
      </c>
      <c r="HV11" s="43" t="s">
        <v>77</v>
      </c>
      <c r="HW11" s="43" t="s">
        <v>77</v>
      </c>
      <c r="HX11" s="43" t="s">
        <v>77</v>
      </c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2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2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2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2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</row>
    <row r="12" customFormat="false" ht="15.75" hidden="false" customHeight="true" outlineLevel="0" collapsed="false">
      <c r="A12" s="40" t="str">
        <f aca="false">IF(Team!B11="","",Team!B11)</f>
        <v>Clara</v>
      </c>
      <c r="B12" s="41" t="n">
        <f aca="false">IF(A12="","",Team!G11)</f>
        <v>18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2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2"/>
      <c r="BN12" s="43"/>
      <c r="BO12" s="43"/>
      <c r="BP12" s="43"/>
      <c r="BQ12" s="43"/>
      <c r="BR12" s="43"/>
      <c r="BS12" s="43"/>
      <c r="BT12" s="43" t="s">
        <v>77</v>
      </c>
      <c r="BU12" s="43" t="s">
        <v>77</v>
      </c>
      <c r="BV12" s="43" t="s">
        <v>77</v>
      </c>
      <c r="BW12" s="43" t="s">
        <v>77</v>
      </c>
      <c r="BX12" s="43" t="s">
        <v>77</v>
      </c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2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2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2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2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 t="s">
        <v>77</v>
      </c>
      <c r="HG12" s="43" t="s">
        <v>77</v>
      </c>
      <c r="HH12" s="43" t="s">
        <v>77</v>
      </c>
      <c r="HI12" s="43" t="s">
        <v>77</v>
      </c>
      <c r="HJ12" s="43" t="s">
        <v>77</v>
      </c>
      <c r="HK12" s="43"/>
      <c r="HL12" s="42"/>
      <c r="HM12" s="43" t="s">
        <v>77</v>
      </c>
      <c r="HN12" s="43" t="s">
        <v>77</v>
      </c>
      <c r="HO12" s="43" t="s">
        <v>77</v>
      </c>
      <c r="HP12" s="43" t="s">
        <v>77</v>
      </c>
      <c r="HQ12" s="43" t="s">
        <v>77</v>
      </c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2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2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2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2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</row>
    <row r="13" customFormat="false" ht="15.75" hidden="false" customHeight="true" outlineLevel="0" collapsed="false">
      <c r="A13" s="40" t="str">
        <f aca="false">IF(Team!B12="","",Team!B12)</f>
        <v>Deniz</v>
      </c>
      <c r="B13" s="41" t="n">
        <f aca="false">IF(A13="","",Team!G12)</f>
        <v>12</v>
      </c>
      <c r="C13" s="42"/>
      <c r="D13" s="43"/>
      <c r="E13" s="43"/>
      <c r="F13" s="43" t="s">
        <v>77</v>
      </c>
      <c r="G13" s="43" t="s">
        <v>77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2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2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2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2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2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2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 t="s">
        <v>77</v>
      </c>
      <c r="HG13" s="43" t="s">
        <v>77</v>
      </c>
      <c r="HH13" s="43" t="s">
        <v>77</v>
      </c>
      <c r="HI13" s="43"/>
      <c r="HJ13" s="43"/>
      <c r="HK13" s="43"/>
      <c r="HL13" s="42"/>
      <c r="HM13" s="43" t="s">
        <v>77</v>
      </c>
      <c r="HN13" s="43" t="s">
        <v>77</v>
      </c>
      <c r="HO13" s="43" t="s">
        <v>77</v>
      </c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2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2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2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2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</row>
    <row r="14" customFormat="false" ht="15.75" hidden="false" customHeight="true" outlineLevel="0" collapsed="false">
      <c r="A14" s="40" t="str">
        <f aca="false">IF(Team!B13="","",Team!B13)</f>
        <v>Emil</v>
      </c>
      <c r="B14" s="41" t="n">
        <f aca="false">IF(A14="","",Team!G13)</f>
        <v>29.5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2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2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2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2"/>
      <c r="DX14" s="43"/>
      <c r="DY14" s="43" t="s">
        <v>79</v>
      </c>
      <c r="DZ14" s="43" t="s">
        <v>79</v>
      </c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2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2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2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2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2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2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2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 t="s">
        <v>77</v>
      </c>
      <c r="NG14" s="43" t="s">
        <v>77</v>
      </c>
      <c r="NH14" s="43" t="s">
        <v>77</v>
      </c>
      <c r="NI14" s="43" t="s">
        <v>77</v>
      </c>
      <c r="NJ14" s="43" t="s">
        <v>78</v>
      </c>
    </row>
    <row r="15" customFormat="false" ht="15.75" hidden="false" customHeight="true" outlineLevel="0" collapsed="false">
      <c r="A15" s="40" t="str">
        <f aca="false">IF(Team!B14="","",Team!B14)</f>
        <v>Fatma</v>
      </c>
      <c r="B15" s="41" t="n">
        <f aca="false">IF(A15="","",Team!G14)</f>
        <v>16</v>
      </c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2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2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2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2"/>
      <c r="DX15" s="43"/>
      <c r="DY15" s="43" t="s">
        <v>77</v>
      </c>
      <c r="DZ15" s="43" t="s">
        <v>77</v>
      </c>
      <c r="EA15" s="43" t="s">
        <v>77</v>
      </c>
      <c r="EB15" s="43" t="s">
        <v>77</v>
      </c>
      <c r="EC15" s="43" t="s">
        <v>77</v>
      </c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2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2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2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2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2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 t="s">
        <v>77</v>
      </c>
      <c r="KN15" s="43" t="s">
        <v>77</v>
      </c>
      <c r="KO15" s="43" t="s">
        <v>77</v>
      </c>
      <c r="KP15" s="43" t="s">
        <v>77</v>
      </c>
      <c r="KQ15" s="43" t="s">
        <v>77</v>
      </c>
      <c r="KR15" s="43"/>
      <c r="KS15" s="43"/>
      <c r="KT15" s="43" t="s">
        <v>77</v>
      </c>
      <c r="KU15" s="43" t="s">
        <v>77</v>
      </c>
      <c r="KV15" s="43" t="s">
        <v>77</v>
      </c>
      <c r="KW15" s="43" t="s">
        <v>77</v>
      </c>
      <c r="KX15" s="43" t="s">
        <v>77</v>
      </c>
      <c r="KY15" s="43"/>
      <c r="KZ15" s="43"/>
      <c r="LA15" s="42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2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</row>
    <row r="16" customFormat="false" ht="15.75" hidden="false" customHeight="true" outlineLevel="0" collapsed="false">
      <c r="A16" s="40" t="str">
        <f aca="false">IF(Team!B15="","",Team!B15)</f>
        <v/>
      </c>
      <c r="B16" s="41" t="str">
        <f aca="false">IF(A16="","",Team!G15)</f>
        <v/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2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2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2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2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2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2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2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2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2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2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2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</row>
    <row r="17" customFormat="false" ht="15.75" hidden="false" customHeight="true" outlineLevel="0" collapsed="false">
      <c r="A17" s="40" t="str">
        <f aca="false">IF(Team!B16="","",Team!B16)</f>
        <v/>
      </c>
      <c r="B17" s="41" t="str">
        <f aca="false">IF(A17="","",Team!G16)</f>
        <v/>
      </c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2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2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2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2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2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2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2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2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2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2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2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</row>
    <row r="18" customFormat="false" ht="15.75" hidden="false" customHeight="true" outlineLevel="0" collapsed="false">
      <c r="A18" s="40" t="str">
        <f aca="false">IF(Team!B17="","",Team!B17)</f>
        <v/>
      </c>
      <c r="B18" s="41" t="str">
        <f aca="false">IF(A18="","",Team!G17)</f>
        <v/>
      </c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2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2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2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2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2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2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2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2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2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2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2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</row>
    <row r="19" customFormat="false" ht="15.75" hidden="false" customHeight="true" outlineLevel="0" collapsed="false">
      <c r="A19" s="40" t="str">
        <f aca="false">IF(Team!B18="","",Team!B18)</f>
        <v/>
      </c>
      <c r="B19" s="41" t="str">
        <f aca="false">IF(A19="","",Team!G18)</f>
        <v/>
      </c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2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2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2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2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2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2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2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2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2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2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2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</row>
    <row r="20" customFormat="false" ht="15.75" hidden="false" customHeight="true" outlineLevel="0" collapsed="false">
      <c r="A20" s="40" t="str">
        <f aca="false">IF(Team!B19="","",Team!B19)</f>
        <v/>
      </c>
      <c r="B20" s="41" t="str">
        <f aca="false">IF(A20="","",Team!G19)</f>
        <v/>
      </c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2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2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2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2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2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2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2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2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2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2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2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</row>
    <row r="21" customFormat="false" ht="15.75" hidden="false" customHeight="true" outlineLevel="0" collapsed="false">
      <c r="A21" s="40" t="str">
        <f aca="false">IF(Team!B20="","",Team!B20)</f>
        <v/>
      </c>
      <c r="B21" s="41" t="str">
        <f aca="false">IF(A21="","",Team!G20)</f>
        <v/>
      </c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2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2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2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2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2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2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2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2"/>
      <c r="IR21" s="43"/>
      <c r="IS21" s="43"/>
      <c r="IT21" s="43"/>
      <c r="IU21" s="43"/>
      <c r="IV21" s="43"/>
      <c r="IW21" s="43"/>
      <c r="IX21" s="43"/>
      <c r="IY21" s="43"/>
      <c r="IZ21" s="43"/>
      <c r="JA21" s="43"/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2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2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2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</row>
    <row r="22" customFormat="false" ht="15.75" hidden="false" customHeight="true" outlineLevel="0" collapsed="false">
      <c r="A22" s="40" t="str">
        <f aca="false">IF(Team!B21="","",Team!B21)</f>
        <v/>
      </c>
      <c r="B22" s="41" t="str">
        <f aca="false">IF(A22="","",Team!G21)</f>
        <v/>
      </c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2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2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2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2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2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2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2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2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2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2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2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</row>
    <row r="23" customFormat="false" ht="15.75" hidden="false" customHeight="true" outlineLevel="0" collapsed="false">
      <c r="A23" s="40" t="str">
        <f aca="false">IF(Team!B22="","",Team!B22)</f>
        <v/>
      </c>
      <c r="B23" s="41" t="str">
        <f aca="false">IF(A23="","",Team!G22)</f>
        <v/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2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2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2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2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2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2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2"/>
      <c r="IR23" s="43"/>
      <c r="IS23" s="43"/>
      <c r="IT23" s="43"/>
      <c r="IU23" s="43"/>
      <c r="IV23" s="43"/>
      <c r="IW23" s="43"/>
      <c r="IX23" s="43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2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  <c r="KZ23" s="43"/>
      <c r="LA23" s="42"/>
      <c r="LB23" s="43"/>
      <c r="LC23" s="43"/>
      <c r="LD23" s="43"/>
      <c r="LE23" s="43"/>
      <c r="LF23" s="43"/>
      <c r="LG23" s="43"/>
      <c r="LH23" s="43"/>
      <c r="LI23" s="43"/>
      <c r="LJ23" s="43"/>
      <c r="LK23" s="43"/>
      <c r="LL23" s="43"/>
      <c r="LM23" s="43"/>
      <c r="LN23" s="43"/>
      <c r="LO23" s="43"/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3"/>
      <c r="MA23" s="43"/>
      <c r="MB23" s="43"/>
      <c r="MC23" s="43"/>
      <c r="MD23" s="43"/>
      <c r="ME23" s="43"/>
      <c r="MF23" s="42"/>
      <c r="MG23" s="43"/>
      <c r="MH23" s="43"/>
      <c r="MI23" s="43"/>
      <c r="MJ23" s="43"/>
      <c r="MK23" s="43"/>
      <c r="ML23" s="43"/>
      <c r="MM23" s="43"/>
      <c r="MN23" s="43"/>
      <c r="MO23" s="43"/>
      <c r="MP23" s="43"/>
      <c r="MQ23" s="43"/>
      <c r="MR23" s="43"/>
      <c r="MS23" s="43"/>
      <c r="MT23" s="43"/>
      <c r="MU23" s="43"/>
      <c r="MV23" s="43"/>
      <c r="MW23" s="43"/>
      <c r="MX23" s="43"/>
      <c r="MY23" s="43"/>
      <c r="MZ23" s="43"/>
      <c r="NA23" s="43"/>
      <c r="NB23" s="43"/>
      <c r="NC23" s="43"/>
      <c r="ND23" s="43"/>
      <c r="NE23" s="43"/>
      <c r="NF23" s="43"/>
      <c r="NG23" s="43"/>
      <c r="NH23" s="43"/>
      <c r="NI23" s="43"/>
      <c r="NJ23" s="43"/>
    </row>
    <row r="24" customFormat="false" ht="15.75" hidden="false" customHeight="true" outlineLevel="0" collapsed="false">
      <c r="A24" s="40" t="str">
        <f aca="false">IF(Team!B23="","",Team!B23)</f>
        <v/>
      </c>
      <c r="B24" s="41" t="str">
        <f aca="false">IF(A24="","",Team!G23)</f>
        <v/>
      </c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2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2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2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2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2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2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2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2"/>
      <c r="IR24" s="43"/>
      <c r="IS24" s="43"/>
      <c r="IT24" s="43"/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2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  <c r="KZ24" s="43"/>
      <c r="LA24" s="42"/>
      <c r="LB24" s="43"/>
      <c r="LC24" s="43"/>
      <c r="LD24" s="43"/>
      <c r="LE24" s="43"/>
      <c r="LF24" s="43"/>
      <c r="LG24" s="43"/>
      <c r="LH24" s="43"/>
      <c r="LI24" s="43"/>
      <c r="LJ24" s="43"/>
      <c r="LK24" s="43"/>
      <c r="LL24" s="43"/>
      <c r="LM24" s="43"/>
      <c r="LN24" s="43"/>
      <c r="LO24" s="43"/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3"/>
      <c r="MA24" s="43"/>
      <c r="MB24" s="43"/>
      <c r="MC24" s="43"/>
      <c r="MD24" s="43"/>
      <c r="ME24" s="43"/>
      <c r="MF24" s="42"/>
      <c r="MG24" s="43"/>
      <c r="MH24" s="43"/>
      <c r="MI24" s="43"/>
      <c r="MJ24" s="43"/>
      <c r="MK24" s="43"/>
      <c r="ML24" s="43"/>
      <c r="MM24" s="43"/>
      <c r="MN24" s="43"/>
      <c r="MO24" s="43"/>
      <c r="MP24" s="43"/>
      <c r="MQ24" s="43"/>
      <c r="MR24" s="43"/>
      <c r="MS24" s="43"/>
      <c r="MT24" s="43"/>
      <c r="MU24" s="43"/>
      <c r="MV24" s="43"/>
      <c r="MW24" s="43"/>
      <c r="MX24" s="43"/>
      <c r="MY24" s="43"/>
      <c r="MZ24" s="43"/>
      <c r="NA24" s="43"/>
      <c r="NB24" s="43"/>
      <c r="NC24" s="43"/>
      <c r="ND24" s="43"/>
      <c r="NE24" s="43"/>
      <c r="NF24" s="43"/>
      <c r="NG24" s="43"/>
      <c r="NH24" s="43"/>
      <c r="NI24" s="43"/>
      <c r="NJ24" s="43"/>
    </row>
    <row r="25" customFormat="false" ht="15.75" hidden="false" customHeight="true" outlineLevel="0" collapsed="false">
      <c r="A25" s="40" t="str">
        <f aca="false">IF(Team!B24="","",Team!B24)</f>
        <v/>
      </c>
      <c r="B25" s="41" t="str">
        <f aca="false">IF(A25="","",Team!G24)</f>
        <v/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2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2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2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2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2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2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2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2"/>
      <c r="IR25" s="43"/>
      <c r="IS25" s="43"/>
      <c r="IT25" s="43"/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  <c r="JO25" s="43"/>
      <c r="JP25" s="43"/>
      <c r="JQ25" s="43"/>
      <c r="JR25" s="43"/>
      <c r="JS25" s="43"/>
      <c r="JT25" s="43"/>
      <c r="JU25" s="43"/>
      <c r="JV25" s="42"/>
      <c r="JW25" s="43"/>
      <c r="JX25" s="43"/>
      <c r="JY25" s="43"/>
      <c r="JZ25" s="43"/>
      <c r="KA25" s="43"/>
      <c r="KB25" s="43"/>
      <c r="KC25" s="43"/>
      <c r="KD25" s="43"/>
      <c r="KE25" s="43"/>
      <c r="KF25" s="43"/>
      <c r="KG25" s="43"/>
      <c r="KH25" s="43"/>
      <c r="KI25" s="43"/>
      <c r="KJ25" s="43"/>
      <c r="KK25" s="43"/>
      <c r="KL25" s="43"/>
      <c r="KM25" s="43"/>
      <c r="KN25" s="43"/>
      <c r="KO25" s="43"/>
      <c r="KP25" s="43"/>
      <c r="KQ25" s="43"/>
      <c r="KR25" s="43"/>
      <c r="KS25" s="43"/>
      <c r="KT25" s="43"/>
      <c r="KU25" s="43"/>
      <c r="KV25" s="43"/>
      <c r="KW25" s="43"/>
      <c r="KX25" s="43"/>
      <c r="KY25" s="43"/>
      <c r="KZ25" s="43"/>
      <c r="LA25" s="42"/>
      <c r="LB25" s="43"/>
      <c r="LC25" s="43"/>
      <c r="LD25" s="43"/>
      <c r="LE25" s="43"/>
      <c r="LF25" s="43"/>
      <c r="LG25" s="43"/>
      <c r="LH25" s="43"/>
      <c r="LI25" s="43"/>
      <c r="LJ25" s="43"/>
      <c r="LK25" s="43"/>
      <c r="LL25" s="43"/>
      <c r="LM25" s="43"/>
      <c r="LN25" s="43"/>
      <c r="LO25" s="43"/>
      <c r="LP25" s="43"/>
      <c r="LQ25" s="43"/>
      <c r="LR25" s="43"/>
      <c r="LS25" s="43"/>
      <c r="LT25" s="43"/>
      <c r="LU25" s="43"/>
      <c r="LV25" s="43"/>
      <c r="LW25" s="43"/>
      <c r="LX25" s="43"/>
      <c r="LY25" s="43"/>
      <c r="LZ25" s="43"/>
      <c r="MA25" s="43"/>
      <c r="MB25" s="43"/>
      <c r="MC25" s="43"/>
      <c r="MD25" s="43"/>
      <c r="ME25" s="43"/>
      <c r="MF25" s="42"/>
      <c r="MG25" s="43"/>
      <c r="MH25" s="43"/>
      <c r="MI25" s="43"/>
      <c r="MJ25" s="43"/>
      <c r="MK25" s="43"/>
      <c r="ML25" s="43"/>
      <c r="MM25" s="43"/>
      <c r="MN25" s="43"/>
      <c r="MO25" s="43"/>
      <c r="MP25" s="43"/>
      <c r="MQ25" s="43"/>
      <c r="MR25" s="43"/>
      <c r="MS25" s="43"/>
      <c r="MT25" s="43"/>
      <c r="MU25" s="43"/>
      <c r="MV25" s="43"/>
      <c r="MW25" s="43"/>
      <c r="MX25" s="43"/>
      <c r="MY25" s="43"/>
      <c r="MZ25" s="43"/>
      <c r="NA25" s="43"/>
      <c r="NB25" s="43"/>
      <c r="NC25" s="43"/>
      <c r="ND25" s="43"/>
      <c r="NE25" s="43"/>
      <c r="NF25" s="43"/>
      <c r="NG25" s="43"/>
      <c r="NH25" s="43"/>
      <c r="NI25" s="43"/>
      <c r="NJ25" s="43"/>
    </row>
    <row r="26" customFormat="false" ht="15.75" hidden="false" customHeight="true" outlineLevel="0" collapsed="false">
      <c r="A26" s="40" t="str">
        <f aca="false">IF(Team!B25="","",Team!B25)</f>
        <v/>
      </c>
      <c r="B26" s="41" t="str">
        <f aca="false">IF(A26="","",Team!G25)</f>
        <v/>
      </c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2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2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2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2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2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2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2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2"/>
      <c r="IR26" s="43"/>
      <c r="IS26" s="43"/>
      <c r="IT26" s="43"/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  <c r="JO26" s="43"/>
      <c r="JP26" s="43"/>
      <c r="JQ26" s="43"/>
      <c r="JR26" s="43"/>
      <c r="JS26" s="43"/>
      <c r="JT26" s="43"/>
      <c r="JU26" s="43"/>
      <c r="JV26" s="42"/>
      <c r="JW26" s="43"/>
      <c r="JX26" s="43"/>
      <c r="JY26" s="43"/>
      <c r="JZ26" s="43"/>
      <c r="KA26" s="43"/>
      <c r="KB26" s="43"/>
      <c r="KC26" s="43"/>
      <c r="KD26" s="43"/>
      <c r="KE26" s="43"/>
      <c r="KF26" s="43"/>
      <c r="KG26" s="43"/>
      <c r="KH26" s="43"/>
      <c r="KI26" s="43"/>
      <c r="KJ26" s="43"/>
      <c r="KK26" s="43"/>
      <c r="KL26" s="43"/>
      <c r="KM26" s="43"/>
      <c r="KN26" s="43"/>
      <c r="KO26" s="43"/>
      <c r="KP26" s="43"/>
      <c r="KQ26" s="43"/>
      <c r="KR26" s="43"/>
      <c r="KS26" s="43"/>
      <c r="KT26" s="43"/>
      <c r="KU26" s="43"/>
      <c r="KV26" s="43"/>
      <c r="KW26" s="43"/>
      <c r="KX26" s="43"/>
      <c r="KY26" s="43"/>
      <c r="KZ26" s="43"/>
      <c r="LA26" s="42"/>
      <c r="LB26" s="43"/>
      <c r="LC26" s="43"/>
      <c r="LD26" s="43"/>
      <c r="LE26" s="43"/>
      <c r="LF26" s="43"/>
      <c r="LG26" s="43"/>
      <c r="LH26" s="43"/>
      <c r="LI26" s="43"/>
      <c r="LJ26" s="43"/>
      <c r="LK26" s="43"/>
      <c r="LL26" s="43"/>
      <c r="LM26" s="43"/>
      <c r="LN26" s="43"/>
      <c r="LO26" s="43"/>
      <c r="LP26" s="43"/>
      <c r="LQ26" s="43"/>
      <c r="LR26" s="43"/>
      <c r="LS26" s="43"/>
      <c r="LT26" s="43"/>
      <c r="LU26" s="43"/>
      <c r="LV26" s="43"/>
      <c r="LW26" s="43"/>
      <c r="LX26" s="43"/>
      <c r="LY26" s="43"/>
      <c r="LZ26" s="43"/>
      <c r="MA26" s="43"/>
      <c r="MB26" s="43"/>
      <c r="MC26" s="43"/>
      <c r="MD26" s="43"/>
      <c r="ME26" s="43"/>
      <c r="MF26" s="42"/>
      <c r="MG26" s="43"/>
      <c r="MH26" s="43"/>
      <c r="MI26" s="43"/>
      <c r="MJ26" s="43"/>
      <c r="MK26" s="43"/>
      <c r="ML26" s="43"/>
      <c r="MM26" s="43"/>
      <c r="MN26" s="43"/>
      <c r="MO26" s="43"/>
      <c r="MP26" s="43"/>
      <c r="MQ26" s="43"/>
      <c r="MR26" s="43"/>
      <c r="MS26" s="43"/>
      <c r="MT26" s="43"/>
      <c r="MU26" s="43"/>
      <c r="MV26" s="43"/>
      <c r="MW26" s="43"/>
      <c r="MX26" s="43"/>
      <c r="MY26" s="43"/>
      <c r="MZ26" s="43"/>
      <c r="NA26" s="43"/>
      <c r="NB26" s="43"/>
      <c r="NC26" s="43"/>
      <c r="ND26" s="43"/>
      <c r="NE26" s="43"/>
      <c r="NF26" s="43"/>
      <c r="NG26" s="43"/>
      <c r="NH26" s="43"/>
      <c r="NI26" s="43"/>
      <c r="NJ26" s="43"/>
    </row>
    <row r="27" customFormat="false" ht="15.75" hidden="false" customHeight="true" outlineLevel="0" collapsed="false">
      <c r="A27" s="40" t="str">
        <f aca="false">IF(Team!B26="","",Team!B26)</f>
        <v/>
      </c>
      <c r="B27" s="41" t="str">
        <f aca="false">IF(A27="","",Team!G26)</f>
        <v/>
      </c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2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2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2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2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2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2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2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2"/>
      <c r="IR27" s="43"/>
      <c r="IS27" s="43"/>
      <c r="IT27" s="43"/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  <c r="JO27" s="43"/>
      <c r="JP27" s="43"/>
      <c r="JQ27" s="43"/>
      <c r="JR27" s="43"/>
      <c r="JS27" s="43"/>
      <c r="JT27" s="43"/>
      <c r="JU27" s="43"/>
      <c r="JV27" s="42"/>
      <c r="JW27" s="43"/>
      <c r="JX27" s="43"/>
      <c r="JY27" s="43"/>
      <c r="JZ27" s="43"/>
      <c r="KA27" s="43"/>
      <c r="KB27" s="43"/>
      <c r="KC27" s="43"/>
      <c r="KD27" s="43"/>
      <c r="KE27" s="43"/>
      <c r="KF27" s="43"/>
      <c r="KG27" s="43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2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2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</row>
    <row r="28" customFormat="false" ht="15.75" hidden="false" customHeight="true" outlineLevel="0" collapsed="false">
      <c r="A28" s="40" t="str">
        <f aca="false">IF(Team!B27="","",Team!B27)</f>
        <v/>
      </c>
      <c r="B28" s="41" t="str">
        <f aca="false">IF(A28="","",Team!G27)</f>
        <v/>
      </c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2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2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2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2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2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2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2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2"/>
      <c r="IR28" s="43"/>
      <c r="IS28" s="43"/>
      <c r="IT28" s="43"/>
      <c r="IU28" s="43"/>
      <c r="IV28" s="43"/>
      <c r="IW28" s="43"/>
      <c r="IX28" s="43"/>
      <c r="IY28" s="43"/>
      <c r="IZ28" s="43"/>
      <c r="JA28" s="43"/>
      <c r="JB28" s="43"/>
      <c r="JC28" s="43"/>
      <c r="JD28" s="43"/>
      <c r="JE28" s="43"/>
      <c r="JF28" s="43"/>
      <c r="JG28" s="43"/>
      <c r="JH28" s="43"/>
      <c r="JI28" s="43"/>
      <c r="JJ28" s="43"/>
      <c r="JK28" s="43"/>
      <c r="JL28" s="43"/>
      <c r="JM28" s="43"/>
      <c r="JN28" s="43"/>
      <c r="JO28" s="43"/>
      <c r="JP28" s="43"/>
      <c r="JQ28" s="43"/>
      <c r="JR28" s="43"/>
      <c r="JS28" s="43"/>
      <c r="JT28" s="43"/>
      <c r="JU28" s="43"/>
      <c r="JV28" s="42"/>
      <c r="JW28" s="43"/>
      <c r="JX28" s="43"/>
      <c r="JY28" s="43"/>
      <c r="JZ28" s="43"/>
      <c r="KA28" s="43"/>
      <c r="KB28" s="43"/>
      <c r="KC28" s="43"/>
      <c r="KD28" s="43"/>
      <c r="KE28" s="43"/>
      <c r="KF28" s="43"/>
      <c r="KG28" s="43"/>
      <c r="KH28" s="43"/>
      <c r="KI28" s="43"/>
      <c r="KJ28" s="43"/>
      <c r="KK28" s="43"/>
      <c r="KL28" s="43"/>
      <c r="KM28" s="43"/>
      <c r="KN28" s="43"/>
      <c r="KO28" s="43"/>
      <c r="KP28" s="43"/>
      <c r="KQ28" s="43"/>
      <c r="KR28" s="43"/>
      <c r="KS28" s="43"/>
      <c r="KT28" s="43"/>
      <c r="KU28" s="43"/>
      <c r="KV28" s="43"/>
      <c r="KW28" s="43"/>
      <c r="KX28" s="43"/>
      <c r="KY28" s="43"/>
      <c r="KZ28" s="43"/>
      <c r="LA28" s="42"/>
      <c r="LB28" s="43"/>
      <c r="LC28" s="43"/>
      <c r="LD28" s="43"/>
      <c r="LE28" s="43"/>
      <c r="LF28" s="43"/>
      <c r="LG28" s="43"/>
      <c r="LH28" s="43"/>
      <c r="LI28" s="43"/>
      <c r="LJ28" s="43"/>
      <c r="LK28" s="43"/>
      <c r="LL28" s="43"/>
      <c r="LM28" s="43"/>
      <c r="LN28" s="43"/>
      <c r="LO28" s="43"/>
      <c r="LP28" s="43"/>
      <c r="LQ28" s="43"/>
      <c r="LR28" s="43"/>
      <c r="LS28" s="43"/>
      <c r="LT28" s="43"/>
      <c r="LU28" s="43"/>
      <c r="LV28" s="43"/>
      <c r="LW28" s="43"/>
      <c r="LX28" s="43"/>
      <c r="LY28" s="43"/>
      <c r="LZ28" s="43"/>
      <c r="MA28" s="43"/>
      <c r="MB28" s="43"/>
      <c r="MC28" s="43"/>
      <c r="MD28" s="43"/>
      <c r="ME28" s="43"/>
      <c r="MF28" s="42"/>
      <c r="MG28" s="43"/>
      <c r="MH28" s="43"/>
      <c r="MI28" s="43"/>
      <c r="MJ28" s="43"/>
      <c r="MK28" s="43"/>
      <c r="ML28" s="43"/>
      <c r="MM28" s="43"/>
      <c r="MN28" s="43"/>
      <c r="MO28" s="43"/>
      <c r="MP28" s="43"/>
      <c r="MQ28" s="43"/>
      <c r="MR28" s="43"/>
      <c r="MS28" s="43"/>
      <c r="MT28" s="43"/>
      <c r="MU28" s="43"/>
      <c r="MV28" s="43"/>
      <c r="MW28" s="43"/>
      <c r="MX28" s="43"/>
      <c r="MY28" s="43"/>
      <c r="MZ28" s="43"/>
      <c r="NA28" s="43"/>
      <c r="NB28" s="43"/>
      <c r="NC28" s="43"/>
      <c r="ND28" s="43"/>
      <c r="NE28" s="43"/>
      <c r="NF28" s="43"/>
      <c r="NG28" s="43"/>
      <c r="NH28" s="43"/>
      <c r="NI28" s="43"/>
      <c r="NJ28" s="43"/>
    </row>
    <row r="29" customFormat="false" ht="15.75" hidden="false" customHeight="true" outlineLevel="0" collapsed="false">
      <c r="A29" s="40" t="str">
        <f aca="false">IF(Team!B28="","",Team!B28)</f>
        <v/>
      </c>
      <c r="B29" s="41" t="str">
        <f aca="false">IF(A29="","",Team!G28)</f>
        <v/>
      </c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2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2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2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2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2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2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2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2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2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2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2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</row>
    <row r="30" customFormat="false" ht="15.75" hidden="false" customHeight="true" outlineLevel="0" collapsed="false">
      <c r="A30" s="44" t="s">
        <v>81</v>
      </c>
      <c r="B30" s="22"/>
      <c r="C30" s="45" t="n">
        <f aca="false">IF(C3="","",COUNTIF(C10:C29,"U")+COUNTIF(C10:C29,"H")+COUNTIF(C10:C29,"K")+COUNTIF(C10:C29,"S"))</f>
        <v>0</v>
      </c>
      <c r="D30" s="46" t="n">
        <f aca="false">IF(D3="","",COUNTIF(D10:D29,"U")+COUNTIF(D10:D29,"H")+COUNTIF(D10:D29,"K")+COUNTIF(D10:D29,"S"))</f>
        <v>0</v>
      </c>
      <c r="E30" s="46" t="n">
        <f aca="false">IF(E3="","",COUNTIF(E10:E29,"U")+COUNTIF(E10:E29,"H")+COUNTIF(E10:E29,"K")+COUNTIF(E10:E29,"S"))</f>
        <v>0</v>
      </c>
      <c r="F30" s="46" t="n">
        <f aca="false">IF(F3="","",COUNTIF(F10:F29,"U")+COUNTIF(F10:F29,"H")+COUNTIF(F10:F29,"K")+COUNTIF(F10:F29,"S"))</f>
        <v>1</v>
      </c>
      <c r="G30" s="46" t="n">
        <f aca="false">IF(G3="","",COUNTIF(G10:G29,"U")+COUNTIF(G10:G29,"H")+COUNTIF(G10:G29,"K")+COUNTIF(G10:G29,"S"))</f>
        <v>1</v>
      </c>
      <c r="H30" s="46" t="n">
        <f aca="false">IF(H3="","",COUNTIF(H10:H29,"U")+COUNTIF(H10:H29,"H")+COUNTIF(H10:H29,"K")+COUNTIF(H10:H29,"S"))</f>
        <v>0</v>
      </c>
      <c r="I30" s="46" t="n">
        <f aca="false">IF(I3="","",COUNTIF(I10:I29,"U")+COUNTIF(I10:I29,"H")+COUNTIF(I10:I29,"K")+COUNTIF(I10:I29,"S"))</f>
        <v>0</v>
      </c>
      <c r="J30" s="46" t="n">
        <f aca="false">IF(J3="","",COUNTIF(J10:J29,"U")+COUNTIF(J10:J29,"H")+COUNTIF(J10:J29,"K")+COUNTIF(J10:J29,"S"))</f>
        <v>0</v>
      </c>
      <c r="K30" s="46" t="n">
        <f aca="false">IF(K3="","",COUNTIF(K10:K29,"U")+COUNTIF(K10:K29,"H")+COUNTIF(K10:K29,"K")+COUNTIF(K10:K29,"S"))</f>
        <v>0</v>
      </c>
      <c r="L30" s="46" t="n">
        <f aca="false">IF(L3="","",COUNTIF(L10:L29,"U")+COUNTIF(L10:L29,"H")+COUNTIF(L10:L29,"K")+COUNTIF(L10:L29,"S"))</f>
        <v>0</v>
      </c>
      <c r="M30" s="46" t="n">
        <f aca="false">IF(M3="","",COUNTIF(M10:M29,"U")+COUNTIF(M10:M29,"H")+COUNTIF(M10:M29,"K")+COUNTIF(M10:M29,"S"))</f>
        <v>0</v>
      </c>
      <c r="N30" s="46" t="n">
        <f aca="false">IF(N3="","",COUNTIF(N10:N29,"U")+COUNTIF(N10:N29,"H")+COUNTIF(N10:N29,"K")+COUNTIF(N10:N29,"S"))</f>
        <v>0</v>
      </c>
      <c r="O30" s="46" t="n">
        <f aca="false">IF(O3="","",COUNTIF(O10:O29,"U")+COUNTIF(O10:O29,"H")+COUNTIF(O10:O29,"K")+COUNTIF(O10:O29,"S"))</f>
        <v>0</v>
      </c>
      <c r="P30" s="46" t="n">
        <f aca="false">IF(P3="","",COUNTIF(P10:P29,"U")+COUNTIF(P10:P29,"H")+COUNTIF(P10:P29,"K")+COUNTIF(P10:P29,"S"))</f>
        <v>0</v>
      </c>
      <c r="Q30" s="46" t="n">
        <f aca="false">IF(Q3="","",COUNTIF(Q10:Q29,"U")+COUNTIF(Q10:Q29,"H")+COUNTIF(Q10:Q29,"K")+COUNTIF(Q10:Q29,"S"))</f>
        <v>0</v>
      </c>
      <c r="R30" s="46" t="n">
        <f aca="false">IF(R3="","",COUNTIF(R10:R29,"U")+COUNTIF(R10:R29,"H")+COUNTIF(R10:R29,"K")+COUNTIF(R10:R29,"S"))</f>
        <v>0</v>
      </c>
      <c r="S30" s="46" t="n">
        <f aca="false">IF(S3="","",COUNTIF(S10:S29,"U")+COUNTIF(S10:S29,"H")+COUNTIF(S10:S29,"K")+COUNTIF(S10:S29,"S"))</f>
        <v>0</v>
      </c>
      <c r="T30" s="46" t="n">
        <f aca="false">IF(T3="","",COUNTIF(T10:T29,"U")+COUNTIF(T10:T29,"H")+COUNTIF(T10:T29,"K")+COUNTIF(T10:T29,"S"))</f>
        <v>0</v>
      </c>
      <c r="U30" s="46" t="n">
        <f aca="false">IF(U3="","",COUNTIF(U10:U29,"U")+COUNTIF(U10:U29,"H")+COUNTIF(U10:U29,"K")+COUNTIF(U10:U29,"S"))</f>
        <v>0</v>
      </c>
      <c r="V30" s="46" t="n">
        <f aca="false">IF(V3="","",COUNTIF(V10:V29,"U")+COUNTIF(V10:V29,"H")+COUNTIF(V10:V29,"K")+COUNTIF(V10:V29,"S"))</f>
        <v>0</v>
      </c>
      <c r="W30" s="46" t="n">
        <f aca="false">IF(W3="","",COUNTIF(W10:W29,"U")+COUNTIF(W10:W29,"H")+COUNTIF(W10:W29,"K")+COUNTIF(W10:W29,"S"))</f>
        <v>0</v>
      </c>
      <c r="X30" s="46" t="n">
        <f aca="false">IF(X3="","",COUNTIF(X10:X29,"U")+COUNTIF(X10:X29,"H")+COUNTIF(X10:X29,"K")+COUNTIF(X10:X29,"S"))</f>
        <v>0</v>
      </c>
      <c r="Y30" s="46" t="n">
        <f aca="false">IF(Y3="","",COUNTIF(Y10:Y29,"U")+COUNTIF(Y10:Y29,"H")+COUNTIF(Y10:Y29,"K")+COUNTIF(Y10:Y29,"S"))</f>
        <v>0</v>
      </c>
      <c r="Z30" s="46" t="n">
        <f aca="false">IF(Z3="","",COUNTIF(Z10:Z29,"U")+COUNTIF(Z10:Z29,"H")+COUNTIF(Z10:Z29,"K")+COUNTIF(Z10:Z29,"S"))</f>
        <v>0</v>
      </c>
      <c r="AA30" s="46" t="n">
        <f aca="false">IF(AA3="","",COUNTIF(AA10:AA29,"U")+COUNTIF(AA10:AA29,"H")+COUNTIF(AA10:AA29,"K")+COUNTIF(AA10:AA29,"S"))</f>
        <v>0</v>
      </c>
      <c r="AB30" s="46" t="n">
        <f aca="false">IF(AB3="","",COUNTIF(AB10:AB29,"U")+COUNTIF(AB10:AB29,"H")+COUNTIF(AB10:AB29,"K")+COUNTIF(AB10:AB29,"S"))</f>
        <v>0</v>
      </c>
      <c r="AC30" s="46" t="n">
        <f aca="false">IF(AC3="","",COUNTIF(AC10:AC29,"U")+COUNTIF(AC10:AC29,"H")+COUNTIF(AC10:AC29,"K")+COUNTIF(AC10:AC29,"S"))</f>
        <v>0</v>
      </c>
      <c r="AD30" s="46" t="n">
        <f aca="false">IF(AD3="","",COUNTIF(AD10:AD29,"U")+COUNTIF(AD10:AD29,"H")+COUNTIF(AD10:AD29,"K")+COUNTIF(AD10:AD29,"S"))</f>
        <v>0</v>
      </c>
      <c r="AE30" s="46" t="n">
        <f aca="false">IF(AE3="","",COUNTIF(AE10:AE29,"U")+COUNTIF(AE10:AE29,"H")+COUNTIF(AE10:AE29,"K")+COUNTIF(AE10:AE29,"S"))</f>
        <v>0</v>
      </c>
      <c r="AF30" s="46" t="n">
        <f aca="false">IF(AF3="","",COUNTIF(AF10:AF29,"U")+COUNTIF(AF10:AF29,"H")+COUNTIF(AF10:AF29,"K")+COUNTIF(AF10:AF29,"S"))</f>
        <v>0</v>
      </c>
      <c r="AG30" s="46" t="n">
        <f aca="false">IF(AG3="","",COUNTIF(AG10:AG29,"U")+COUNTIF(AG10:AG29,"H")+COUNTIF(AG10:AG29,"K")+COUNTIF(AG10:AG29,"S"))</f>
        <v>0</v>
      </c>
      <c r="AH30" s="45" t="n">
        <f aca="false">IF(AH3="","",COUNTIF(AH10:AH29,"U")+COUNTIF(AH10:AH29,"H")+COUNTIF(AH10:AH29,"K")+COUNTIF(AH10:AH29,"S"))</f>
        <v>0</v>
      </c>
      <c r="AI30" s="46" t="n">
        <f aca="false">IF(AI3="","",COUNTIF(AI10:AI29,"U")+COUNTIF(AI10:AI29,"H")+COUNTIF(AI10:AI29,"K")+COUNTIF(AI10:AI29,"S"))</f>
        <v>0</v>
      </c>
      <c r="AJ30" s="46" t="n">
        <f aca="false">IF(AJ3="","",COUNTIF(AJ10:AJ29,"U")+COUNTIF(AJ10:AJ29,"H")+COUNTIF(AJ10:AJ29,"K")+COUNTIF(AJ10:AJ29,"S"))</f>
        <v>0</v>
      </c>
      <c r="AK30" s="46" t="n">
        <f aca="false">IF(AK3="","",COUNTIF(AK10:AK29,"U")+COUNTIF(AK10:AK29,"H")+COUNTIF(AK10:AK29,"K")+COUNTIF(AK10:AK29,"S"))</f>
        <v>0</v>
      </c>
      <c r="AL30" s="46" t="n">
        <f aca="false">IF(AL3="","",COUNTIF(AL10:AL29,"U")+COUNTIF(AL10:AL29,"H")+COUNTIF(AL10:AL29,"K")+COUNTIF(AL10:AL29,"S"))</f>
        <v>0</v>
      </c>
      <c r="AM30" s="46" t="n">
        <f aca="false">IF(AM3="","",COUNTIF(AM10:AM29,"U")+COUNTIF(AM10:AM29,"H")+COUNTIF(AM10:AM29,"K")+COUNTIF(AM10:AM29,"S"))</f>
        <v>0</v>
      </c>
      <c r="AN30" s="46" t="n">
        <f aca="false">IF(AN3="","",COUNTIF(AN10:AN29,"U")+COUNTIF(AN10:AN29,"H")+COUNTIF(AN10:AN29,"K")+COUNTIF(AN10:AN29,"S"))</f>
        <v>0</v>
      </c>
      <c r="AO30" s="46" t="n">
        <f aca="false">IF(AO3="","",COUNTIF(AO10:AO29,"U")+COUNTIF(AO10:AO29,"H")+COUNTIF(AO10:AO29,"K")+COUNTIF(AO10:AO29,"S"))</f>
        <v>0</v>
      </c>
      <c r="AP30" s="46" t="n">
        <f aca="false">IF(AP3="","",COUNTIF(AP10:AP29,"U")+COUNTIF(AP10:AP29,"H")+COUNTIF(AP10:AP29,"K")+COUNTIF(AP10:AP29,"S"))</f>
        <v>0</v>
      </c>
      <c r="AQ30" s="46" t="n">
        <f aca="false">IF(AQ3="","",COUNTIF(AQ10:AQ29,"U")+COUNTIF(AQ10:AQ29,"H")+COUNTIF(AQ10:AQ29,"K")+COUNTIF(AQ10:AQ29,"S"))</f>
        <v>0</v>
      </c>
      <c r="AR30" s="46" t="n">
        <f aca="false">IF(AR3="","",COUNTIF(AR10:AR29,"U")+COUNTIF(AR10:AR29,"H")+COUNTIF(AR10:AR29,"K")+COUNTIF(AR10:AR29,"S"))</f>
        <v>0</v>
      </c>
      <c r="AS30" s="46" t="n">
        <f aca="false">IF(AS3="","",COUNTIF(AS10:AS29,"U")+COUNTIF(AS10:AS29,"H")+COUNTIF(AS10:AS29,"K")+COUNTIF(AS10:AS29,"S"))</f>
        <v>0</v>
      </c>
      <c r="AT30" s="46" t="n">
        <f aca="false">IF(AT3="","",COUNTIF(AT10:AT29,"U")+COUNTIF(AT10:AT29,"H")+COUNTIF(AT10:AT29,"K")+COUNTIF(AT10:AT29,"S"))</f>
        <v>0</v>
      </c>
      <c r="AU30" s="46" t="n">
        <f aca="false">IF(AU3="","",COUNTIF(AU10:AU29,"U")+COUNTIF(AU10:AU29,"H")+COUNTIF(AU10:AU29,"K")+COUNTIF(AU10:AU29,"S"))</f>
        <v>0</v>
      </c>
      <c r="AV30" s="46" t="n">
        <f aca="false">IF(AV3="","",COUNTIF(AV10:AV29,"U")+COUNTIF(AV10:AV29,"H")+COUNTIF(AV10:AV29,"K")+COUNTIF(AV10:AV29,"S"))</f>
        <v>1</v>
      </c>
      <c r="AW30" s="46" t="n">
        <f aca="false">IF(AW3="","",COUNTIF(AW10:AW29,"U")+COUNTIF(AW10:AW29,"H")+COUNTIF(AW10:AW29,"K")+COUNTIF(AW10:AW29,"S"))</f>
        <v>1</v>
      </c>
      <c r="AX30" s="46" t="n">
        <f aca="false">IF(AX3="","",COUNTIF(AX10:AX29,"U")+COUNTIF(AX10:AX29,"H")+COUNTIF(AX10:AX29,"K")+COUNTIF(AX10:AX29,"S"))</f>
        <v>1</v>
      </c>
      <c r="AY30" s="46" t="n">
        <f aca="false">IF(AY3="","",COUNTIF(AY10:AY29,"U")+COUNTIF(AY10:AY29,"H")+COUNTIF(AY10:AY29,"K")+COUNTIF(AY10:AY29,"S"))</f>
        <v>0</v>
      </c>
      <c r="AZ30" s="46" t="n">
        <f aca="false">IF(AZ3="","",COUNTIF(AZ10:AZ29,"U")+COUNTIF(AZ10:AZ29,"H")+COUNTIF(AZ10:AZ29,"K")+COUNTIF(AZ10:AZ29,"S"))</f>
        <v>0</v>
      </c>
      <c r="BA30" s="46" t="n">
        <f aca="false">IF(BA3="","",COUNTIF(BA10:BA29,"U")+COUNTIF(BA10:BA29,"H")+COUNTIF(BA10:BA29,"K")+COUNTIF(BA10:BA29,"S"))</f>
        <v>0</v>
      </c>
      <c r="BB30" s="46" t="n">
        <f aca="false">IF(BB3="","",COUNTIF(BB10:BB29,"U")+COUNTIF(BB10:BB29,"H")+COUNTIF(BB10:BB29,"K")+COUNTIF(BB10:BB29,"S"))</f>
        <v>0</v>
      </c>
      <c r="BC30" s="46" t="n">
        <f aca="false">IF(BC3="","",COUNTIF(BC10:BC29,"U")+COUNTIF(BC10:BC29,"H")+COUNTIF(BC10:BC29,"K")+COUNTIF(BC10:BC29,"S"))</f>
        <v>0</v>
      </c>
      <c r="BD30" s="46" t="n">
        <f aca="false">IF(BD3="","",COUNTIF(BD10:BD29,"U")+COUNTIF(BD10:BD29,"H")+COUNTIF(BD10:BD29,"K")+COUNTIF(BD10:BD29,"S"))</f>
        <v>0</v>
      </c>
      <c r="BE30" s="46" t="n">
        <f aca="false">IF(BE3="","",COUNTIF(BE10:BE29,"U")+COUNTIF(BE10:BE29,"H")+COUNTIF(BE10:BE29,"K")+COUNTIF(BE10:BE29,"S"))</f>
        <v>0</v>
      </c>
      <c r="BF30" s="46" t="n">
        <f aca="false">IF(BF3="","",COUNTIF(BF10:BF29,"U")+COUNTIF(BF10:BF29,"H")+COUNTIF(BF10:BF29,"K")+COUNTIF(BF10:BF29,"S"))</f>
        <v>0</v>
      </c>
      <c r="BG30" s="46" t="n">
        <f aca="false">IF(BG3="","",COUNTIF(BG10:BG29,"U")+COUNTIF(BG10:BG29,"H")+COUNTIF(BG10:BG29,"K")+COUNTIF(BG10:BG29,"S"))</f>
        <v>0</v>
      </c>
      <c r="BH30" s="46" t="n">
        <f aca="false">IF(BH3="","",COUNTIF(BH10:BH29,"U")+COUNTIF(BH10:BH29,"H")+COUNTIF(BH10:BH29,"K")+COUNTIF(BH10:BH29,"S"))</f>
        <v>0</v>
      </c>
      <c r="BI30" s="46" t="n">
        <f aca="false">IF(BI3="","",COUNTIF(BI10:BI29,"U")+COUNTIF(BI10:BI29,"H")+COUNTIF(BI10:BI29,"K")+COUNTIF(BI10:BI29,"S"))</f>
        <v>0</v>
      </c>
      <c r="BJ30" s="46" t="str">
        <f aca="false">IF(BJ3="","",COUNTIF(BJ10:BJ29,"U")+COUNTIF(BJ10:BJ29,"H")+COUNTIF(BJ10:BJ29,"K")+COUNTIF(BJ10:BJ29,"S"))</f>
        <v/>
      </c>
      <c r="BK30" s="46" t="str">
        <f aca="false">IF(BK3="","",COUNTIF(BK10:BK29,"U")+COUNTIF(BK10:BK29,"H")+COUNTIF(BK10:BK29,"K")+COUNTIF(BK10:BK29,"S"))</f>
        <v/>
      </c>
      <c r="BL30" s="46" t="str">
        <f aca="false">IF(BL3="","",COUNTIF(BL10:BL29,"U")+COUNTIF(BL10:BL29,"H")+COUNTIF(BL10:BL29,"K")+COUNTIF(BL10:BL29,"S"))</f>
        <v/>
      </c>
      <c r="BM30" s="45" t="n">
        <f aca="false">IF(BM3="","",COUNTIF(BM10:BM29,"U")+COUNTIF(BM10:BM29,"H")+COUNTIF(BM10:BM29,"K")+COUNTIF(BM10:BM29,"S"))</f>
        <v>0</v>
      </c>
      <c r="BN30" s="46" t="n">
        <f aca="false">IF(BN3="","",COUNTIF(BN10:BN29,"U")+COUNTIF(BN10:BN29,"H")+COUNTIF(BN10:BN29,"K")+COUNTIF(BN10:BN29,"S"))</f>
        <v>0</v>
      </c>
      <c r="BO30" s="46" t="n">
        <f aca="false">IF(BO3="","",COUNTIF(BO10:BO29,"U")+COUNTIF(BO10:BO29,"H")+COUNTIF(BO10:BO29,"K")+COUNTIF(BO10:BO29,"S"))</f>
        <v>0</v>
      </c>
      <c r="BP30" s="46" t="n">
        <f aca="false">IF(BP3="","",COUNTIF(BP10:BP29,"U")+COUNTIF(BP10:BP29,"H")+COUNTIF(BP10:BP29,"K")+COUNTIF(BP10:BP29,"S"))</f>
        <v>0</v>
      </c>
      <c r="BQ30" s="46" t="n">
        <f aca="false">IF(BQ3="","",COUNTIF(BQ10:BQ29,"U")+COUNTIF(BQ10:BQ29,"H")+COUNTIF(BQ10:BQ29,"K")+COUNTIF(BQ10:BQ29,"S"))</f>
        <v>0</v>
      </c>
      <c r="BR30" s="46" t="n">
        <f aca="false">IF(BR3="","",COUNTIF(BR10:BR29,"U")+COUNTIF(BR10:BR29,"H")+COUNTIF(BR10:BR29,"K")+COUNTIF(BR10:BR29,"S"))</f>
        <v>0</v>
      </c>
      <c r="BS30" s="46" t="n">
        <f aca="false">IF(BS3="","",COUNTIF(BS10:BS29,"U")+COUNTIF(BS10:BS29,"H")+COUNTIF(BS10:BS29,"K")+COUNTIF(BS10:BS29,"S"))</f>
        <v>0</v>
      </c>
      <c r="BT30" s="46" t="n">
        <f aca="false">IF(BT3="","",COUNTIF(BT10:BT29,"U")+COUNTIF(BT10:BT29,"H")+COUNTIF(BT10:BT29,"K")+COUNTIF(BT10:BT29,"S"))</f>
        <v>1</v>
      </c>
      <c r="BU30" s="46" t="n">
        <f aca="false">IF(BU3="","",COUNTIF(BU10:BU29,"U")+COUNTIF(BU10:BU29,"H")+COUNTIF(BU10:BU29,"K")+COUNTIF(BU10:BU29,"S"))</f>
        <v>1</v>
      </c>
      <c r="BV30" s="46" t="n">
        <f aca="false">IF(BV3="","",COUNTIF(BV10:BV29,"U")+COUNTIF(BV10:BV29,"H")+COUNTIF(BV10:BV29,"K")+COUNTIF(BV10:BV29,"S"))</f>
        <v>1</v>
      </c>
      <c r="BW30" s="46" t="n">
        <f aca="false">IF(BW3="","",COUNTIF(BW10:BW29,"U")+COUNTIF(BW10:BW29,"H")+COUNTIF(BW10:BW29,"K")+COUNTIF(BW10:BW29,"S"))</f>
        <v>1</v>
      </c>
      <c r="BX30" s="46" t="n">
        <f aca="false">IF(BX3="","",COUNTIF(BX10:BX29,"U")+COUNTIF(BX10:BX29,"H")+COUNTIF(BX10:BX29,"K")+COUNTIF(BX10:BX29,"S"))</f>
        <v>1</v>
      </c>
      <c r="BY30" s="46" t="n">
        <f aca="false">IF(BY3="","",COUNTIF(BY10:BY29,"U")+COUNTIF(BY10:BY29,"H")+COUNTIF(BY10:BY29,"K")+COUNTIF(BY10:BY29,"S"))</f>
        <v>0</v>
      </c>
      <c r="BZ30" s="46" t="n">
        <f aca="false">IF(BZ3="","",COUNTIF(BZ10:BZ29,"U")+COUNTIF(BZ10:BZ29,"H")+COUNTIF(BZ10:BZ29,"K")+COUNTIF(BZ10:BZ29,"S"))</f>
        <v>0</v>
      </c>
      <c r="CA30" s="46" t="n">
        <f aca="false">IF(CA3="","",COUNTIF(CA10:CA29,"U")+COUNTIF(CA10:CA29,"H")+COUNTIF(CA10:CA29,"K")+COUNTIF(CA10:CA29,"S"))</f>
        <v>0</v>
      </c>
      <c r="CB30" s="46" t="n">
        <f aca="false">IF(CB3="","",COUNTIF(CB10:CB29,"U")+COUNTIF(CB10:CB29,"H")+COUNTIF(CB10:CB29,"K")+COUNTIF(CB10:CB29,"S"))</f>
        <v>0</v>
      </c>
      <c r="CC30" s="46" t="n">
        <f aca="false">IF(CC3="","",COUNTIF(CC10:CC29,"U")+COUNTIF(CC10:CC29,"H")+COUNTIF(CC10:CC29,"K")+COUNTIF(CC10:CC29,"S"))</f>
        <v>0</v>
      </c>
      <c r="CD30" s="46" t="n">
        <f aca="false">IF(CD3="","",COUNTIF(CD10:CD29,"U")+COUNTIF(CD10:CD29,"H")+COUNTIF(CD10:CD29,"K")+COUNTIF(CD10:CD29,"S"))</f>
        <v>0</v>
      </c>
      <c r="CE30" s="46" t="n">
        <f aca="false">IF(CE3="","",COUNTIF(CE10:CE29,"U")+COUNTIF(CE10:CE29,"H")+COUNTIF(CE10:CE29,"K")+COUNTIF(CE10:CE29,"S"))</f>
        <v>0</v>
      </c>
      <c r="CF30" s="46" t="n">
        <f aca="false">IF(CF3="","",COUNTIF(CF10:CF29,"U")+COUNTIF(CF10:CF29,"H")+COUNTIF(CF10:CF29,"K")+COUNTIF(CF10:CF29,"S"))</f>
        <v>0</v>
      </c>
      <c r="CG30" s="46" t="n">
        <f aca="false">IF(CG3="","",COUNTIF(CG10:CG29,"U")+COUNTIF(CG10:CG29,"H")+COUNTIF(CG10:CG29,"K")+COUNTIF(CG10:CG29,"S"))</f>
        <v>0</v>
      </c>
      <c r="CH30" s="46" t="n">
        <f aca="false">IF(CH3="","",COUNTIF(CH10:CH29,"U")+COUNTIF(CH10:CH29,"H")+COUNTIF(CH10:CH29,"K")+COUNTIF(CH10:CH29,"S"))</f>
        <v>0</v>
      </c>
      <c r="CI30" s="46" t="n">
        <f aca="false">IF(CI3="","",COUNTIF(CI10:CI29,"U")+COUNTIF(CI10:CI29,"H")+COUNTIF(CI10:CI29,"K")+COUNTIF(CI10:CI29,"S"))</f>
        <v>0</v>
      </c>
      <c r="CJ30" s="46" t="n">
        <f aca="false">IF(CJ3="","",COUNTIF(CJ10:CJ29,"U")+COUNTIF(CJ10:CJ29,"H")+COUNTIF(CJ10:CJ29,"K")+COUNTIF(CJ10:CJ29,"S"))</f>
        <v>1</v>
      </c>
      <c r="CK30" s="46" t="n">
        <f aca="false">IF(CK3="","",COUNTIF(CK10:CK29,"U")+COUNTIF(CK10:CK29,"H")+COUNTIF(CK10:CK29,"K")+COUNTIF(CK10:CK29,"S"))</f>
        <v>1</v>
      </c>
      <c r="CL30" s="46" t="n">
        <f aca="false">IF(CL3="","",COUNTIF(CL10:CL29,"U")+COUNTIF(CL10:CL29,"H")+COUNTIF(CL10:CL29,"K")+COUNTIF(CL10:CL29,"S"))</f>
        <v>1</v>
      </c>
      <c r="CM30" s="46" t="n">
        <f aca="false">IF(CM3="","",COUNTIF(CM10:CM29,"U")+COUNTIF(CM10:CM29,"H")+COUNTIF(CM10:CM29,"K")+COUNTIF(CM10:CM29,"S"))</f>
        <v>0</v>
      </c>
      <c r="CN30" s="46" t="n">
        <f aca="false">IF(CN3="","",COUNTIF(CN10:CN29,"U")+COUNTIF(CN10:CN29,"H")+COUNTIF(CN10:CN29,"K")+COUNTIF(CN10:CN29,"S"))</f>
        <v>0</v>
      </c>
      <c r="CO30" s="46" t="n">
        <f aca="false">IF(CO3="","",COUNTIF(CO10:CO29,"U")+COUNTIF(CO10:CO29,"H")+COUNTIF(CO10:CO29,"K")+COUNTIF(CO10:CO29,"S"))</f>
        <v>1</v>
      </c>
      <c r="CP30" s="46" t="n">
        <f aca="false">IF(CP3="","",COUNTIF(CP10:CP29,"U")+COUNTIF(CP10:CP29,"H")+COUNTIF(CP10:CP29,"K")+COUNTIF(CP10:CP29,"S"))</f>
        <v>1</v>
      </c>
      <c r="CQ30" s="46" t="n">
        <f aca="false">IF(CQ3="","",COUNTIF(CQ10:CQ29,"U")+COUNTIF(CQ10:CQ29,"H")+COUNTIF(CQ10:CQ29,"K")+COUNTIF(CQ10:CQ29,"S"))</f>
        <v>1</v>
      </c>
      <c r="CR30" s="45" t="n">
        <f aca="false">IF(CR3="","",COUNTIF(CR10:CR29,"U")+COUNTIF(CR10:CR29,"H")+COUNTIF(CR10:CR29,"K")+COUNTIF(CR10:CR29,"S"))</f>
        <v>1</v>
      </c>
      <c r="CS30" s="46" t="n">
        <f aca="false">IF(CS3="","",COUNTIF(CS10:CS29,"U")+COUNTIF(CS10:CS29,"H")+COUNTIF(CS10:CS29,"K")+COUNTIF(CS10:CS29,"S"))</f>
        <v>1</v>
      </c>
      <c r="CT30" s="46" t="n">
        <f aca="false">IF(CT3="","",COUNTIF(CT10:CT29,"U")+COUNTIF(CT10:CT29,"H")+COUNTIF(CT10:CT29,"K")+COUNTIF(CT10:CT29,"S"))</f>
        <v>0</v>
      </c>
      <c r="CU30" s="46" t="n">
        <f aca="false">IF(CU3="","",COUNTIF(CU10:CU29,"U")+COUNTIF(CU10:CU29,"H")+COUNTIF(CU10:CU29,"K")+COUNTIF(CU10:CU29,"S"))</f>
        <v>0</v>
      </c>
      <c r="CV30" s="46" t="n">
        <f aca="false">IF(CV3="","",COUNTIF(CV10:CV29,"U")+COUNTIF(CV10:CV29,"H")+COUNTIF(CV10:CV29,"K")+COUNTIF(CV10:CV29,"S"))</f>
        <v>0</v>
      </c>
      <c r="CW30" s="46" t="n">
        <f aca="false">IF(CW3="","",COUNTIF(CW10:CW29,"U")+COUNTIF(CW10:CW29,"H")+COUNTIF(CW10:CW29,"K")+COUNTIF(CW10:CW29,"S"))</f>
        <v>0</v>
      </c>
      <c r="CX30" s="46" t="n">
        <f aca="false">IF(CX3="","",COUNTIF(CX10:CX29,"U")+COUNTIF(CX10:CX29,"H")+COUNTIF(CX10:CX29,"K")+COUNTIF(CX10:CX29,"S"))</f>
        <v>0</v>
      </c>
      <c r="CY30" s="46" t="n">
        <f aca="false">IF(CY3="","",COUNTIF(CY10:CY29,"U")+COUNTIF(CY10:CY29,"H")+COUNTIF(CY10:CY29,"K")+COUNTIF(CY10:CY29,"S"))</f>
        <v>0</v>
      </c>
      <c r="CZ30" s="46" t="n">
        <f aca="false">IF(CZ3="","",COUNTIF(CZ10:CZ29,"U")+COUNTIF(CZ10:CZ29,"H")+COUNTIF(CZ10:CZ29,"K")+COUNTIF(CZ10:CZ29,"S"))</f>
        <v>0</v>
      </c>
      <c r="DA30" s="46" t="n">
        <f aca="false">IF(DA3="","",COUNTIF(DA10:DA29,"U")+COUNTIF(DA10:DA29,"H")+COUNTIF(DA10:DA29,"K")+COUNTIF(DA10:DA29,"S"))</f>
        <v>0</v>
      </c>
      <c r="DB30" s="46" t="n">
        <f aca="false">IF(DB3="","",COUNTIF(DB10:DB29,"U")+COUNTIF(DB10:DB29,"H")+COUNTIF(DB10:DB29,"K")+COUNTIF(DB10:DB29,"S"))</f>
        <v>0</v>
      </c>
      <c r="DC30" s="46" t="n">
        <f aca="false">IF(DC3="","",COUNTIF(DC10:DC29,"U")+COUNTIF(DC10:DC29,"H")+COUNTIF(DC10:DC29,"K")+COUNTIF(DC10:DC29,"S"))</f>
        <v>0</v>
      </c>
      <c r="DD30" s="46" t="n">
        <f aca="false">IF(DD3="","",COUNTIF(DD10:DD29,"U")+COUNTIF(DD10:DD29,"H")+COUNTIF(DD10:DD29,"K")+COUNTIF(DD10:DD29,"S"))</f>
        <v>0</v>
      </c>
      <c r="DE30" s="46" t="n">
        <f aca="false">IF(DE3="","",COUNTIF(DE10:DE29,"U")+COUNTIF(DE10:DE29,"H")+COUNTIF(DE10:DE29,"K")+COUNTIF(DE10:DE29,"S"))</f>
        <v>0</v>
      </c>
      <c r="DF30" s="46" t="n">
        <f aca="false">IF(DF3="","",COUNTIF(DF10:DF29,"U")+COUNTIF(DF10:DF29,"H")+COUNTIF(DF10:DF29,"K")+COUNTIF(DF10:DF29,"S"))</f>
        <v>0</v>
      </c>
      <c r="DG30" s="46" t="n">
        <f aca="false">IF(DG3="","",COUNTIF(DG10:DG29,"U")+COUNTIF(DG10:DG29,"H")+COUNTIF(DG10:DG29,"K")+COUNTIF(DG10:DG29,"S"))</f>
        <v>0</v>
      </c>
      <c r="DH30" s="46" t="n">
        <f aca="false">IF(DH3="","",COUNTIF(DH10:DH29,"U")+COUNTIF(DH10:DH29,"H")+COUNTIF(DH10:DH29,"K")+COUNTIF(DH10:DH29,"S"))</f>
        <v>0</v>
      </c>
      <c r="DI30" s="46" t="n">
        <f aca="false">IF(DI3="","",COUNTIF(DI10:DI29,"U")+COUNTIF(DI10:DI29,"H")+COUNTIF(DI10:DI29,"K")+COUNTIF(DI10:DI29,"S"))</f>
        <v>0</v>
      </c>
      <c r="DJ30" s="46" t="n">
        <f aca="false">IF(DJ3="","",COUNTIF(DJ10:DJ29,"U")+COUNTIF(DJ10:DJ29,"H")+COUNTIF(DJ10:DJ29,"K")+COUNTIF(DJ10:DJ29,"S"))</f>
        <v>0</v>
      </c>
      <c r="DK30" s="46" t="n">
        <f aca="false">IF(DK3="","",COUNTIF(DK10:DK29,"U")+COUNTIF(DK10:DK29,"H")+COUNTIF(DK10:DK29,"K")+COUNTIF(DK10:DK29,"S"))</f>
        <v>0</v>
      </c>
      <c r="DL30" s="46" t="n">
        <f aca="false">IF(DL3="","",COUNTIF(DL10:DL29,"U")+COUNTIF(DL10:DL29,"H")+COUNTIF(DL10:DL29,"K")+COUNTIF(DL10:DL29,"S"))</f>
        <v>0</v>
      </c>
      <c r="DM30" s="46" t="n">
        <f aca="false">IF(DM3="","",COUNTIF(DM10:DM29,"U")+COUNTIF(DM10:DM29,"H")+COUNTIF(DM10:DM29,"K")+COUNTIF(DM10:DM29,"S"))</f>
        <v>0</v>
      </c>
      <c r="DN30" s="46" t="n">
        <f aca="false">IF(DN3="","",COUNTIF(DN10:DN29,"U")+COUNTIF(DN10:DN29,"H")+COUNTIF(DN10:DN29,"K")+COUNTIF(DN10:DN29,"S"))</f>
        <v>0</v>
      </c>
      <c r="DO30" s="46" t="n">
        <f aca="false">IF(DO3="","",COUNTIF(DO10:DO29,"U")+COUNTIF(DO10:DO29,"H")+COUNTIF(DO10:DO29,"K")+COUNTIF(DO10:DO29,"S"))</f>
        <v>0</v>
      </c>
      <c r="DP30" s="46" t="n">
        <f aca="false">IF(DP3="","",COUNTIF(DP10:DP29,"U")+COUNTIF(DP10:DP29,"H")+COUNTIF(DP10:DP29,"K")+COUNTIF(DP10:DP29,"S"))</f>
        <v>0</v>
      </c>
      <c r="DQ30" s="46" t="n">
        <f aca="false">IF(DQ3="","",COUNTIF(DQ10:DQ29,"U")+COUNTIF(DQ10:DQ29,"H")+COUNTIF(DQ10:DQ29,"K")+COUNTIF(DQ10:DQ29,"S"))</f>
        <v>0</v>
      </c>
      <c r="DR30" s="46" t="n">
        <f aca="false">IF(DR3="","",COUNTIF(DR10:DR29,"U")+COUNTIF(DR10:DR29,"H")+COUNTIF(DR10:DR29,"K")+COUNTIF(DR10:DR29,"S"))</f>
        <v>0</v>
      </c>
      <c r="DS30" s="46" t="n">
        <f aca="false">IF(DS3="","",COUNTIF(DS10:DS29,"U")+COUNTIF(DS10:DS29,"H")+COUNTIF(DS10:DS29,"K")+COUNTIF(DS10:DS29,"S"))</f>
        <v>0</v>
      </c>
      <c r="DT30" s="46" t="n">
        <f aca="false">IF(DT3="","",COUNTIF(DT10:DT29,"U")+COUNTIF(DT10:DT29,"H")+COUNTIF(DT10:DT29,"K")+COUNTIF(DT10:DT29,"S"))</f>
        <v>0</v>
      </c>
      <c r="DU30" s="46" t="n">
        <f aca="false">IF(DU3="","",COUNTIF(DU10:DU29,"U")+COUNTIF(DU10:DU29,"H")+COUNTIF(DU10:DU29,"K")+COUNTIF(DU10:DU29,"S"))</f>
        <v>0</v>
      </c>
      <c r="DV30" s="46" t="str">
        <f aca="false">IF(DV3="","",COUNTIF(DV10:DV29,"U")+COUNTIF(DV10:DV29,"H")+COUNTIF(DV10:DV29,"K")+COUNTIF(DV10:DV29,"S"))</f>
        <v/>
      </c>
      <c r="DW30" s="45" t="n">
        <f aca="false">IF(DW3="","",COUNTIF(DW10:DW29,"U")+COUNTIF(DW10:DW29,"H")+COUNTIF(DW10:DW29,"K")+COUNTIF(DW10:DW29,"S"))</f>
        <v>0</v>
      </c>
      <c r="DX30" s="46" t="n">
        <f aca="false">IF(DX3="","",COUNTIF(DX10:DX29,"U")+COUNTIF(DX10:DX29,"H")+COUNTIF(DX10:DX29,"K")+COUNTIF(DX10:DX29,"S"))</f>
        <v>0</v>
      </c>
      <c r="DY30" s="46" t="n">
        <f aca="false">IF(DY3="","",COUNTIF(DY10:DY29,"U")+COUNTIF(DY10:DY29,"H")+COUNTIF(DY10:DY29,"K")+COUNTIF(DY10:DY29,"S"))</f>
        <v>2</v>
      </c>
      <c r="DZ30" s="46" t="n">
        <f aca="false">IF(DZ3="","",COUNTIF(DZ10:DZ29,"U")+COUNTIF(DZ10:DZ29,"H")+COUNTIF(DZ10:DZ29,"K")+COUNTIF(DZ10:DZ29,"S"))</f>
        <v>2</v>
      </c>
      <c r="EA30" s="46" t="n">
        <f aca="false">IF(EA3="","",COUNTIF(EA10:EA29,"U")+COUNTIF(EA10:EA29,"H")+COUNTIF(EA10:EA29,"K")+COUNTIF(EA10:EA29,"S"))</f>
        <v>1</v>
      </c>
      <c r="EB30" s="46" t="n">
        <f aca="false">IF(EB3="","",COUNTIF(EB10:EB29,"U")+COUNTIF(EB10:EB29,"H")+COUNTIF(EB10:EB29,"K")+COUNTIF(EB10:EB29,"S"))</f>
        <v>1</v>
      </c>
      <c r="EC30" s="46" t="n">
        <f aca="false">IF(EC3="","",COUNTIF(EC10:EC29,"U")+COUNTIF(EC10:EC29,"H")+COUNTIF(EC10:EC29,"K")+COUNTIF(EC10:EC29,"S"))</f>
        <v>1</v>
      </c>
      <c r="ED30" s="46" t="n">
        <f aca="false">IF(ED3="","",COUNTIF(ED10:ED29,"U")+COUNTIF(ED10:ED29,"H")+COUNTIF(ED10:ED29,"K")+COUNTIF(ED10:ED29,"S"))</f>
        <v>0</v>
      </c>
      <c r="EE30" s="46" t="n">
        <f aca="false">IF(EE3="","",COUNTIF(EE10:EE29,"U")+COUNTIF(EE10:EE29,"H")+COUNTIF(EE10:EE29,"K")+COUNTIF(EE10:EE29,"S"))</f>
        <v>0</v>
      </c>
      <c r="EF30" s="46" t="n">
        <f aca="false">IF(EF3="","",COUNTIF(EF10:EF29,"U")+COUNTIF(EF10:EF29,"H")+COUNTIF(EF10:EF29,"K")+COUNTIF(EF10:EF29,"S"))</f>
        <v>0</v>
      </c>
      <c r="EG30" s="46" t="n">
        <f aca="false">IF(EG3="","",COUNTIF(EG10:EG29,"U")+COUNTIF(EG10:EG29,"H")+COUNTIF(EG10:EG29,"K")+COUNTIF(EG10:EG29,"S"))</f>
        <v>0</v>
      </c>
      <c r="EH30" s="46" t="n">
        <f aca="false">IF(EH3="","",COUNTIF(EH10:EH29,"U")+COUNTIF(EH10:EH29,"H")+COUNTIF(EH10:EH29,"K")+COUNTIF(EH10:EH29,"S"))</f>
        <v>0</v>
      </c>
      <c r="EI30" s="46" t="n">
        <f aca="false">IF(EI3="","",COUNTIF(EI10:EI29,"U")+COUNTIF(EI10:EI29,"H")+COUNTIF(EI10:EI29,"K")+COUNTIF(EI10:EI29,"S"))</f>
        <v>0</v>
      </c>
      <c r="EJ30" s="46" t="n">
        <f aca="false">IF(EJ3="","",COUNTIF(EJ10:EJ29,"U")+COUNTIF(EJ10:EJ29,"H")+COUNTIF(EJ10:EJ29,"K")+COUNTIF(EJ10:EJ29,"S"))</f>
        <v>0</v>
      </c>
      <c r="EK30" s="46" t="n">
        <f aca="false">IF(EK3="","",COUNTIF(EK10:EK29,"U")+COUNTIF(EK10:EK29,"H")+COUNTIF(EK10:EK29,"K")+COUNTIF(EK10:EK29,"S"))</f>
        <v>0</v>
      </c>
      <c r="EL30" s="46" t="n">
        <f aca="false">IF(EL3="","",COUNTIF(EL10:EL29,"U")+COUNTIF(EL10:EL29,"H")+COUNTIF(EL10:EL29,"K")+COUNTIF(EL10:EL29,"S"))</f>
        <v>0</v>
      </c>
      <c r="EM30" s="46" t="n">
        <f aca="false">IF(EM3="","",COUNTIF(EM10:EM29,"U")+COUNTIF(EM10:EM29,"H")+COUNTIF(EM10:EM29,"K")+COUNTIF(EM10:EM29,"S"))</f>
        <v>0</v>
      </c>
      <c r="EN30" s="46" t="n">
        <f aca="false">IF(EN3="","",COUNTIF(EN10:EN29,"U")+COUNTIF(EN10:EN29,"H")+COUNTIF(EN10:EN29,"K")+COUNTIF(EN10:EN29,"S"))</f>
        <v>0</v>
      </c>
      <c r="EO30" s="46" t="n">
        <f aca="false">IF(EO3="","",COUNTIF(EO10:EO29,"U")+COUNTIF(EO10:EO29,"H")+COUNTIF(EO10:EO29,"K")+COUNTIF(EO10:EO29,"S"))</f>
        <v>0</v>
      </c>
      <c r="EP30" s="46" t="n">
        <f aca="false">IF(EP3="","",COUNTIF(EP10:EP29,"U")+COUNTIF(EP10:EP29,"H")+COUNTIF(EP10:EP29,"K")+COUNTIF(EP10:EP29,"S"))</f>
        <v>0</v>
      </c>
      <c r="EQ30" s="46" t="n">
        <f aca="false">IF(EQ3="","",COUNTIF(EQ10:EQ29,"U")+COUNTIF(EQ10:EQ29,"H")+COUNTIF(EQ10:EQ29,"K")+COUNTIF(EQ10:EQ29,"S"))</f>
        <v>0</v>
      </c>
      <c r="ER30" s="46" t="n">
        <f aca="false">IF(ER3="","",COUNTIF(ER10:ER29,"U")+COUNTIF(ER10:ER29,"H")+COUNTIF(ER10:ER29,"K")+COUNTIF(ER10:ER29,"S"))</f>
        <v>0</v>
      </c>
      <c r="ES30" s="46" t="n">
        <f aca="false">IF(ES3="","",COUNTIF(ES10:ES29,"U")+COUNTIF(ES10:ES29,"H")+COUNTIF(ES10:ES29,"K")+COUNTIF(ES10:ES29,"S"))</f>
        <v>0</v>
      </c>
      <c r="ET30" s="46" t="n">
        <f aca="false">IF(ET3="","",COUNTIF(ET10:ET29,"U")+COUNTIF(ET10:ET29,"H")+COUNTIF(ET10:ET29,"K")+COUNTIF(ET10:ET29,"S"))</f>
        <v>0</v>
      </c>
      <c r="EU30" s="46" t="n">
        <f aca="false">IF(EU3="","",COUNTIF(EU10:EU29,"U")+COUNTIF(EU10:EU29,"H")+COUNTIF(EU10:EU29,"K")+COUNTIF(EU10:EU29,"S"))</f>
        <v>0</v>
      </c>
      <c r="EV30" s="46" t="n">
        <f aca="false">IF(EV3="","",COUNTIF(EV10:EV29,"U")+COUNTIF(EV10:EV29,"H")+COUNTIF(EV10:EV29,"K")+COUNTIF(EV10:EV29,"S"))</f>
        <v>0</v>
      </c>
      <c r="EW30" s="46" t="n">
        <f aca="false">IF(EW3="","",COUNTIF(EW10:EW29,"U")+COUNTIF(EW10:EW29,"H")+COUNTIF(EW10:EW29,"K")+COUNTIF(EW10:EW29,"S"))</f>
        <v>0</v>
      </c>
      <c r="EX30" s="46" t="n">
        <f aca="false">IF(EX3="","",COUNTIF(EX10:EX29,"U")+COUNTIF(EX10:EX29,"H")+COUNTIF(EX10:EX29,"K")+COUNTIF(EX10:EX29,"S"))</f>
        <v>0</v>
      </c>
      <c r="EY30" s="46" t="n">
        <f aca="false">IF(EY3="","",COUNTIF(EY10:EY29,"U")+COUNTIF(EY10:EY29,"H")+COUNTIF(EY10:EY29,"K")+COUNTIF(EY10:EY29,"S"))</f>
        <v>0</v>
      </c>
      <c r="EZ30" s="46" t="n">
        <f aca="false">IF(EZ3="","",COUNTIF(EZ10:EZ29,"U")+COUNTIF(EZ10:EZ29,"H")+COUNTIF(EZ10:EZ29,"K")+COUNTIF(EZ10:EZ29,"S"))</f>
        <v>0</v>
      </c>
      <c r="FA30" s="46" t="n">
        <f aca="false">IF(FA3="","",COUNTIF(FA10:FA29,"U")+COUNTIF(FA10:FA29,"H")+COUNTIF(FA10:FA29,"K")+COUNTIF(FA10:FA29,"S"))</f>
        <v>0</v>
      </c>
      <c r="FB30" s="45" t="n">
        <f aca="false">IF(FB3="","",COUNTIF(FB10:FB29,"U")+COUNTIF(FB10:FB29,"H")+COUNTIF(FB10:FB29,"K")+COUNTIF(FB10:FB29,"S"))</f>
        <v>0</v>
      </c>
      <c r="FC30" s="46" t="n">
        <f aca="false">IF(FC3="","",COUNTIF(FC10:FC29,"U")+COUNTIF(FC10:FC29,"H")+COUNTIF(FC10:FC29,"K")+COUNTIF(FC10:FC29,"S"))</f>
        <v>0</v>
      </c>
      <c r="FD30" s="46" t="n">
        <f aca="false">IF(FD3="","",COUNTIF(FD10:FD29,"U")+COUNTIF(FD10:FD29,"H")+COUNTIF(FD10:FD29,"K")+COUNTIF(FD10:FD29,"S"))</f>
        <v>0</v>
      </c>
      <c r="FE30" s="46" t="n">
        <f aca="false">IF(FE3="","",COUNTIF(FE10:FE29,"U")+COUNTIF(FE10:FE29,"H")+COUNTIF(FE10:FE29,"K")+COUNTIF(FE10:FE29,"S"))</f>
        <v>0</v>
      </c>
      <c r="FF30" s="46" t="n">
        <f aca="false">IF(FF3="","",COUNTIF(FF10:FF29,"U")+COUNTIF(FF10:FF29,"H")+COUNTIF(FF10:FF29,"K")+COUNTIF(FF10:FF29,"S"))</f>
        <v>0</v>
      </c>
      <c r="FG30" s="46" t="n">
        <f aca="false">IF(FG3="","",COUNTIF(FG10:FG29,"U")+COUNTIF(FG10:FG29,"H")+COUNTIF(FG10:FG29,"K")+COUNTIF(FG10:FG29,"S"))</f>
        <v>0</v>
      </c>
      <c r="FH30" s="46" t="n">
        <f aca="false">IF(FH3="","",COUNTIF(FH10:FH29,"U")+COUNTIF(FH10:FH29,"H")+COUNTIF(FH10:FH29,"K")+COUNTIF(FH10:FH29,"S"))</f>
        <v>0</v>
      </c>
      <c r="FI30" s="46" t="n">
        <f aca="false">IF(FI3="","",COUNTIF(FI10:FI29,"U")+COUNTIF(FI10:FI29,"H")+COUNTIF(FI10:FI29,"K")+COUNTIF(FI10:FI29,"S"))</f>
        <v>0</v>
      </c>
      <c r="FJ30" s="46" t="n">
        <f aca="false">IF(FJ3="","",COUNTIF(FJ10:FJ29,"U")+COUNTIF(FJ10:FJ29,"H")+COUNTIF(FJ10:FJ29,"K")+COUNTIF(FJ10:FJ29,"S"))</f>
        <v>0</v>
      </c>
      <c r="FK30" s="46" t="n">
        <f aca="false">IF(FK3="","",COUNTIF(FK10:FK29,"U")+COUNTIF(FK10:FK29,"H")+COUNTIF(FK10:FK29,"K")+COUNTIF(FK10:FK29,"S"))</f>
        <v>1</v>
      </c>
      <c r="FL30" s="46" t="n">
        <f aca="false">IF(FL3="","",COUNTIF(FL10:FL29,"U")+COUNTIF(FL10:FL29,"H")+COUNTIF(FL10:FL29,"K")+COUNTIF(FL10:FL29,"S"))</f>
        <v>0</v>
      </c>
      <c r="FM30" s="46" t="n">
        <f aca="false">IF(FM3="","",COUNTIF(FM10:FM29,"U")+COUNTIF(FM10:FM29,"H")+COUNTIF(FM10:FM29,"K")+COUNTIF(FM10:FM29,"S"))</f>
        <v>0</v>
      </c>
      <c r="FN30" s="46" t="n">
        <f aca="false">IF(FN3="","",COUNTIF(FN10:FN29,"U")+COUNTIF(FN10:FN29,"H")+COUNTIF(FN10:FN29,"K")+COUNTIF(FN10:FN29,"S"))</f>
        <v>0</v>
      </c>
      <c r="FO30" s="46" t="n">
        <f aca="false">IF(FO3="","",COUNTIF(FO10:FO29,"U")+COUNTIF(FO10:FO29,"H")+COUNTIF(FO10:FO29,"K")+COUNTIF(FO10:FO29,"S"))</f>
        <v>0</v>
      </c>
      <c r="FP30" s="46" t="n">
        <f aca="false">IF(FP3="","",COUNTIF(FP10:FP29,"U")+COUNTIF(FP10:FP29,"H")+COUNTIF(FP10:FP29,"K")+COUNTIF(FP10:FP29,"S"))</f>
        <v>0</v>
      </c>
      <c r="FQ30" s="46" t="n">
        <f aca="false">IF(FQ3="","",COUNTIF(FQ10:FQ29,"U")+COUNTIF(FQ10:FQ29,"H")+COUNTIF(FQ10:FQ29,"K")+COUNTIF(FQ10:FQ29,"S"))</f>
        <v>0</v>
      </c>
      <c r="FR30" s="46" t="n">
        <f aca="false">IF(FR3="","",COUNTIF(FR10:FR29,"U")+COUNTIF(FR10:FR29,"H")+COUNTIF(FR10:FR29,"K")+COUNTIF(FR10:FR29,"S"))</f>
        <v>0</v>
      </c>
      <c r="FS30" s="46" t="n">
        <f aca="false">IF(FS3="","",COUNTIF(FS10:FS29,"U")+COUNTIF(FS10:FS29,"H")+COUNTIF(FS10:FS29,"K")+COUNTIF(FS10:FS29,"S"))</f>
        <v>0</v>
      </c>
      <c r="FT30" s="46" t="n">
        <f aca="false">IF(FT3="","",COUNTIF(FT10:FT29,"U")+COUNTIF(FT10:FT29,"H")+COUNTIF(FT10:FT29,"K")+COUNTIF(FT10:FT29,"S"))</f>
        <v>0</v>
      </c>
      <c r="FU30" s="46" t="n">
        <f aca="false">IF(FU3="","",COUNTIF(FU10:FU29,"U")+COUNTIF(FU10:FU29,"H")+COUNTIF(FU10:FU29,"K")+COUNTIF(FU10:FU29,"S"))</f>
        <v>0</v>
      </c>
      <c r="FV30" s="46" t="n">
        <f aca="false">IF(FV3="","",COUNTIF(FV10:FV29,"U")+COUNTIF(FV10:FV29,"H")+COUNTIF(FV10:FV29,"K")+COUNTIF(FV10:FV29,"S"))</f>
        <v>0</v>
      </c>
      <c r="FW30" s="46" t="n">
        <f aca="false">IF(FW3="","",COUNTIF(FW10:FW29,"U")+COUNTIF(FW10:FW29,"H")+COUNTIF(FW10:FW29,"K")+COUNTIF(FW10:FW29,"S"))</f>
        <v>0</v>
      </c>
      <c r="FX30" s="46" t="n">
        <f aca="false">IF(FX3="","",COUNTIF(FX10:FX29,"U")+COUNTIF(FX10:FX29,"H")+COUNTIF(FX10:FX29,"K")+COUNTIF(FX10:FX29,"S"))</f>
        <v>0</v>
      </c>
      <c r="FY30" s="46" t="n">
        <f aca="false">IF(FY3="","",COUNTIF(FY10:FY29,"U")+COUNTIF(FY10:FY29,"H")+COUNTIF(FY10:FY29,"K")+COUNTIF(FY10:FY29,"S"))</f>
        <v>0</v>
      </c>
      <c r="FZ30" s="46" t="n">
        <f aca="false">IF(FZ3="","",COUNTIF(FZ10:FZ29,"U")+COUNTIF(FZ10:FZ29,"H")+COUNTIF(FZ10:FZ29,"K")+COUNTIF(FZ10:FZ29,"S"))</f>
        <v>0</v>
      </c>
      <c r="GA30" s="46" t="n">
        <f aca="false">IF(GA3="","",COUNTIF(GA10:GA29,"U")+COUNTIF(GA10:GA29,"H")+COUNTIF(GA10:GA29,"K")+COUNTIF(GA10:GA29,"S"))</f>
        <v>0</v>
      </c>
      <c r="GB30" s="46" t="n">
        <f aca="false">IF(GB3="","",COUNTIF(GB10:GB29,"U")+COUNTIF(GB10:GB29,"H")+COUNTIF(GB10:GB29,"K")+COUNTIF(GB10:GB29,"S"))</f>
        <v>0</v>
      </c>
      <c r="GC30" s="46" t="n">
        <f aca="false">IF(GC3="","",COUNTIF(GC10:GC29,"U")+COUNTIF(GC10:GC29,"H")+COUNTIF(GC10:GC29,"K")+COUNTIF(GC10:GC29,"S"))</f>
        <v>0</v>
      </c>
      <c r="GD30" s="46" t="n">
        <f aca="false">IF(GD3="","",COUNTIF(GD10:GD29,"U")+COUNTIF(GD10:GD29,"H")+COUNTIF(GD10:GD29,"K")+COUNTIF(GD10:GD29,"S"))</f>
        <v>0</v>
      </c>
      <c r="GE30" s="46" t="n">
        <f aca="false">IF(GE3="","",COUNTIF(GE10:GE29,"U")+COUNTIF(GE10:GE29,"H")+COUNTIF(GE10:GE29,"K")+COUNTIF(GE10:GE29,"S"))</f>
        <v>0</v>
      </c>
      <c r="GF30" s="46" t="str">
        <f aca="false">IF(GF3="","",COUNTIF(GF10:GF29,"U")+COUNTIF(GF10:GF29,"H")+COUNTIF(GF10:GF29,"K")+COUNTIF(GF10:GF29,"S"))</f>
        <v/>
      </c>
      <c r="GG30" s="45" t="n">
        <f aca="false">IF(GG3="","",COUNTIF(GG10:GG29,"U")+COUNTIF(GG10:GG29,"H")+COUNTIF(GG10:GG29,"K")+COUNTIF(GG10:GG29,"S"))</f>
        <v>0</v>
      </c>
      <c r="GH30" s="46" t="n">
        <f aca="false">IF(GH3="","",COUNTIF(GH10:GH29,"U")+COUNTIF(GH10:GH29,"H")+COUNTIF(GH10:GH29,"K")+COUNTIF(GH10:GH29,"S"))</f>
        <v>0</v>
      </c>
      <c r="GI30" s="46" t="n">
        <f aca="false">IF(GI3="","",COUNTIF(GI10:GI29,"U")+COUNTIF(GI10:GI29,"H")+COUNTIF(GI10:GI29,"K")+COUNTIF(GI10:GI29,"S"))</f>
        <v>0</v>
      </c>
      <c r="GJ30" s="46" t="n">
        <f aca="false">IF(GJ3="","",COUNTIF(GJ10:GJ29,"U")+COUNTIF(GJ10:GJ29,"H")+COUNTIF(GJ10:GJ29,"K")+COUNTIF(GJ10:GJ29,"S"))</f>
        <v>0</v>
      </c>
      <c r="GK30" s="46" t="n">
        <f aca="false">IF(GK3="","",COUNTIF(GK10:GK29,"U")+COUNTIF(GK10:GK29,"H")+COUNTIF(GK10:GK29,"K")+COUNTIF(GK10:GK29,"S"))</f>
        <v>0</v>
      </c>
      <c r="GL30" s="46" t="n">
        <f aca="false">IF(GL3="","",COUNTIF(GL10:GL29,"U")+COUNTIF(GL10:GL29,"H")+COUNTIF(GL10:GL29,"K")+COUNTIF(GL10:GL29,"S"))</f>
        <v>0</v>
      </c>
      <c r="GM30" s="46" t="n">
        <f aca="false">IF(GM3="","",COUNTIF(GM10:GM29,"U")+COUNTIF(GM10:GM29,"H")+COUNTIF(GM10:GM29,"K")+COUNTIF(GM10:GM29,"S"))</f>
        <v>0</v>
      </c>
      <c r="GN30" s="46" t="n">
        <f aca="false">IF(GN3="","",COUNTIF(GN10:GN29,"U")+COUNTIF(GN10:GN29,"H")+COUNTIF(GN10:GN29,"K")+COUNTIF(GN10:GN29,"S"))</f>
        <v>0</v>
      </c>
      <c r="GO30" s="46" t="n">
        <f aca="false">IF(GO3="","",COUNTIF(GO10:GO29,"U")+COUNTIF(GO10:GO29,"H")+COUNTIF(GO10:GO29,"K")+COUNTIF(GO10:GO29,"S"))</f>
        <v>0</v>
      </c>
      <c r="GP30" s="46" t="n">
        <f aca="false">IF(GP3="","",COUNTIF(GP10:GP29,"U")+COUNTIF(GP10:GP29,"H")+COUNTIF(GP10:GP29,"K")+COUNTIF(GP10:GP29,"S"))</f>
        <v>0</v>
      </c>
      <c r="GQ30" s="46" t="n">
        <f aca="false">IF(GQ3="","",COUNTIF(GQ10:GQ29,"U")+COUNTIF(GQ10:GQ29,"H")+COUNTIF(GQ10:GQ29,"K")+COUNTIF(GQ10:GQ29,"S"))</f>
        <v>0</v>
      </c>
      <c r="GR30" s="46" t="n">
        <f aca="false">IF(GR3="","",COUNTIF(GR10:GR29,"U")+COUNTIF(GR10:GR29,"H")+COUNTIF(GR10:GR29,"K")+COUNTIF(GR10:GR29,"S"))</f>
        <v>0</v>
      </c>
      <c r="GS30" s="46" t="n">
        <f aca="false">IF(GS3="","",COUNTIF(GS10:GS29,"U")+COUNTIF(GS10:GS29,"H")+COUNTIF(GS10:GS29,"K")+COUNTIF(GS10:GS29,"S"))</f>
        <v>0</v>
      </c>
      <c r="GT30" s="46" t="n">
        <f aca="false">IF(GT3="","",COUNTIF(GT10:GT29,"U")+COUNTIF(GT10:GT29,"H")+COUNTIF(GT10:GT29,"K")+COUNTIF(GT10:GT29,"S"))</f>
        <v>0</v>
      </c>
      <c r="GU30" s="46" t="n">
        <f aca="false">IF(GU3="","",COUNTIF(GU10:GU29,"U")+COUNTIF(GU10:GU29,"H")+COUNTIF(GU10:GU29,"K")+COUNTIF(GU10:GU29,"S"))</f>
        <v>0</v>
      </c>
      <c r="GV30" s="46" t="n">
        <f aca="false">IF(GV3="","",COUNTIF(GV10:GV29,"U")+COUNTIF(GV10:GV29,"H")+COUNTIF(GV10:GV29,"K")+COUNTIF(GV10:GV29,"S"))</f>
        <v>0</v>
      </c>
      <c r="GW30" s="46" t="n">
        <f aca="false">IF(GW3="","",COUNTIF(GW10:GW29,"U")+COUNTIF(GW10:GW29,"H")+COUNTIF(GW10:GW29,"K")+COUNTIF(GW10:GW29,"S"))</f>
        <v>0</v>
      </c>
      <c r="GX30" s="46" t="n">
        <f aca="false">IF(GX3="","",COUNTIF(GX10:GX29,"U")+COUNTIF(GX10:GX29,"H")+COUNTIF(GX10:GX29,"K")+COUNTIF(GX10:GX29,"S"))</f>
        <v>0</v>
      </c>
      <c r="GY30" s="46" t="n">
        <f aca="false">IF(GY3="","",COUNTIF(GY10:GY29,"U")+COUNTIF(GY10:GY29,"H")+COUNTIF(GY10:GY29,"K")+COUNTIF(GY10:GY29,"S"))</f>
        <v>1</v>
      </c>
      <c r="GZ30" s="46" t="n">
        <f aca="false">IF(GZ3="","",COUNTIF(GZ10:GZ29,"U")+COUNTIF(GZ10:GZ29,"H")+COUNTIF(GZ10:GZ29,"K")+COUNTIF(GZ10:GZ29,"S"))</f>
        <v>1</v>
      </c>
      <c r="HA30" s="46" t="n">
        <f aca="false">IF(HA3="","",COUNTIF(HA10:HA29,"U")+COUNTIF(HA10:HA29,"H")+COUNTIF(HA10:HA29,"K")+COUNTIF(HA10:HA29,"S"))</f>
        <v>1</v>
      </c>
      <c r="HB30" s="46" t="n">
        <f aca="false">IF(HB3="","",COUNTIF(HB10:HB29,"U")+COUNTIF(HB10:HB29,"H")+COUNTIF(HB10:HB29,"K")+COUNTIF(HB10:HB29,"S"))</f>
        <v>1</v>
      </c>
      <c r="HC30" s="46" t="n">
        <f aca="false">IF(HC3="","",COUNTIF(HC10:HC29,"U")+COUNTIF(HC10:HC29,"H")+COUNTIF(HC10:HC29,"K")+COUNTIF(HC10:HC29,"S"))</f>
        <v>1</v>
      </c>
      <c r="HD30" s="46" t="n">
        <f aca="false">IF(HD3="","",COUNTIF(HD10:HD29,"U")+COUNTIF(HD10:HD29,"H")+COUNTIF(HD10:HD29,"K")+COUNTIF(HD10:HD29,"S"))</f>
        <v>0</v>
      </c>
      <c r="HE30" s="46" t="n">
        <f aca="false">IF(HE3="","",COUNTIF(HE10:HE29,"U")+COUNTIF(HE10:HE29,"H")+COUNTIF(HE10:HE29,"K")+COUNTIF(HE10:HE29,"S"))</f>
        <v>0</v>
      </c>
      <c r="HF30" s="46" t="n">
        <f aca="false">IF(HF3="","",COUNTIF(HF10:HF29,"U")+COUNTIF(HF10:HF29,"H")+COUNTIF(HF10:HF29,"K")+COUNTIF(HF10:HF29,"S"))</f>
        <v>3</v>
      </c>
      <c r="HG30" s="46" t="n">
        <f aca="false">IF(HG3="","",COUNTIF(HG10:HG29,"U")+COUNTIF(HG10:HG29,"H")+COUNTIF(HG10:HG29,"K")+COUNTIF(HG10:HG29,"S"))</f>
        <v>3</v>
      </c>
      <c r="HH30" s="46" t="n">
        <f aca="false">IF(HH3="","",COUNTIF(HH10:HH29,"U")+COUNTIF(HH10:HH29,"H")+COUNTIF(HH10:HH29,"K")+COUNTIF(HH10:HH29,"S"))</f>
        <v>3</v>
      </c>
      <c r="HI30" s="46" t="n">
        <f aca="false">IF(HI3="","",COUNTIF(HI10:HI29,"U")+COUNTIF(HI10:HI29,"H")+COUNTIF(HI10:HI29,"K")+COUNTIF(HI10:HI29,"S"))</f>
        <v>2</v>
      </c>
      <c r="HJ30" s="46" t="n">
        <f aca="false">IF(HJ3="","",COUNTIF(HJ10:HJ29,"U")+COUNTIF(HJ10:HJ29,"H")+COUNTIF(HJ10:HJ29,"K")+COUNTIF(HJ10:HJ29,"S"))</f>
        <v>2</v>
      </c>
      <c r="HK30" s="46" t="n">
        <f aca="false">IF(HK3="","",COUNTIF(HK10:HK29,"U")+COUNTIF(HK10:HK29,"H")+COUNTIF(HK10:HK29,"K")+COUNTIF(HK10:HK29,"S"))</f>
        <v>0</v>
      </c>
      <c r="HL30" s="45" t="n">
        <f aca="false">IF(HL3="","",COUNTIF(HL10:HL29,"U")+COUNTIF(HL10:HL29,"H")+COUNTIF(HL10:HL29,"K")+COUNTIF(HL10:HL29,"S"))</f>
        <v>0</v>
      </c>
      <c r="HM30" s="46" t="n">
        <f aca="false">IF(HM3="","",COUNTIF(HM10:HM29,"U")+COUNTIF(HM10:HM29,"H")+COUNTIF(HM10:HM29,"K")+COUNTIF(HM10:HM29,"S"))</f>
        <v>3</v>
      </c>
      <c r="HN30" s="46" t="n">
        <f aca="false">IF(HN3="","",COUNTIF(HN10:HN29,"U")+COUNTIF(HN10:HN29,"H")+COUNTIF(HN10:HN29,"K")+COUNTIF(HN10:HN29,"S"))</f>
        <v>3</v>
      </c>
      <c r="HO30" s="46" t="n">
        <f aca="false">IF(HO3="","",COUNTIF(HO10:HO29,"U")+COUNTIF(HO10:HO29,"H")+COUNTIF(HO10:HO29,"K")+COUNTIF(HO10:HO29,"S"))</f>
        <v>3</v>
      </c>
      <c r="HP30" s="46" t="n">
        <f aca="false">IF(HP3="","",COUNTIF(HP10:HP29,"U")+COUNTIF(HP10:HP29,"H")+COUNTIF(HP10:HP29,"K")+COUNTIF(HP10:HP29,"S"))</f>
        <v>2</v>
      </c>
      <c r="HQ30" s="46" t="n">
        <f aca="false">IF(HQ3="","",COUNTIF(HQ10:HQ29,"U")+COUNTIF(HQ10:HQ29,"H")+COUNTIF(HQ10:HQ29,"K")+COUNTIF(HQ10:HQ29,"S"))</f>
        <v>2</v>
      </c>
      <c r="HR30" s="46" t="n">
        <f aca="false">IF(HR3="","",COUNTIF(HR10:HR29,"U")+COUNTIF(HR10:HR29,"H")+COUNTIF(HR10:HR29,"K")+COUNTIF(HR10:HR29,"S"))</f>
        <v>0</v>
      </c>
      <c r="HS30" s="46" t="n">
        <f aca="false">IF(HS3="","",COUNTIF(HS10:HS29,"U")+COUNTIF(HS10:HS29,"H")+COUNTIF(HS10:HS29,"K")+COUNTIF(HS10:HS29,"S"))</f>
        <v>0</v>
      </c>
      <c r="HT30" s="46" t="n">
        <f aca="false">IF(HT3="","",COUNTIF(HT10:HT29,"U")+COUNTIF(HT10:HT29,"H")+COUNTIF(HT10:HT29,"K")+COUNTIF(HT10:HT29,"S"))</f>
        <v>1</v>
      </c>
      <c r="HU30" s="46" t="n">
        <f aca="false">IF(HU3="","",COUNTIF(HU10:HU29,"U")+COUNTIF(HU10:HU29,"H")+COUNTIF(HU10:HU29,"K")+COUNTIF(HU10:HU29,"S"))</f>
        <v>1</v>
      </c>
      <c r="HV30" s="46" t="n">
        <f aca="false">IF(HV3="","",COUNTIF(HV10:HV29,"U")+COUNTIF(HV10:HV29,"H")+COUNTIF(HV10:HV29,"K")+COUNTIF(HV10:HV29,"S"))</f>
        <v>1</v>
      </c>
      <c r="HW30" s="46" t="n">
        <f aca="false">IF(HW3="","",COUNTIF(HW10:HW29,"U")+COUNTIF(HW10:HW29,"H")+COUNTIF(HW10:HW29,"K")+COUNTIF(HW10:HW29,"S"))</f>
        <v>1</v>
      </c>
      <c r="HX30" s="46" t="n">
        <f aca="false">IF(HX3="","",COUNTIF(HX10:HX29,"U")+COUNTIF(HX10:HX29,"H")+COUNTIF(HX10:HX29,"K")+COUNTIF(HX10:HX29,"S"))</f>
        <v>1</v>
      </c>
      <c r="HY30" s="46" t="n">
        <f aca="false">IF(HY3="","",COUNTIF(HY10:HY29,"U")+COUNTIF(HY10:HY29,"H")+COUNTIF(HY10:HY29,"K")+COUNTIF(HY10:HY29,"S"))</f>
        <v>0</v>
      </c>
      <c r="HZ30" s="46" t="n">
        <f aca="false">IF(HZ3="","",COUNTIF(HZ10:HZ29,"U")+COUNTIF(HZ10:HZ29,"H")+COUNTIF(HZ10:HZ29,"K")+COUNTIF(HZ10:HZ29,"S"))</f>
        <v>0</v>
      </c>
      <c r="IA30" s="46" t="n">
        <f aca="false">IF(IA3="","",COUNTIF(IA10:IA29,"U")+COUNTIF(IA10:IA29,"H")+COUNTIF(IA10:IA29,"K")+COUNTIF(IA10:IA29,"S"))</f>
        <v>0</v>
      </c>
      <c r="IB30" s="46" t="n">
        <f aca="false">IF(IB3="","",COUNTIF(IB10:IB29,"U")+COUNTIF(IB10:IB29,"H")+COUNTIF(IB10:IB29,"K")+COUNTIF(IB10:IB29,"S"))</f>
        <v>0</v>
      </c>
      <c r="IC30" s="46" t="n">
        <f aca="false">IF(IC3="","",COUNTIF(IC10:IC29,"U")+COUNTIF(IC10:IC29,"H")+COUNTIF(IC10:IC29,"K")+COUNTIF(IC10:IC29,"S"))</f>
        <v>0</v>
      </c>
      <c r="ID30" s="46" t="n">
        <f aca="false">IF(ID3="","",COUNTIF(ID10:ID29,"U")+COUNTIF(ID10:ID29,"H")+COUNTIF(ID10:ID29,"K")+COUNTIF(ID10:ID29,"S"))</f>
        <v>0</v>
      </c>
      <c r="IE30" s="46" t="n">
        <f aca="false">IF(IE3="","",COUNTIF(IE10:IE29,"U")+COUNTIF(IE10:IE29,"H")+COUNTIF(IE10:IE29,"K")+COUNTIF(IE10:IE29,"S"))</f>
        <v>0</v>
      </c>
      <c r="IF30" s="46" t="n">
        <f aca="false">IF(IF3="","",COUNTIF(IF10:IF29,"U")+COUNTIF(IF10:IF29,"H")+COUNTIF(IF10:IF29,"K")+COUNTIF(IF10:IF29,"S"))</f>
        <v>0</v>
      </c>
      <c r="IG30" s="46" t="n">
        <f aca="false">IF(IG3="","",COUNTIF(IG10:IG29,"U")+COUNTIF(IG10:IG29,"H")+COUNTIF(IG10:IG29,"K")+COUNTIF(IG10:IG29,"S"))</f>
        <v>0</v>
      </c>
      <c r="IH30" s="46" t="n">
        <f aca="false">IF(IH3="","",COUNTIF(IH10:IH29,"U")+COUNTIF(IH10:IH29,"H")+COUNTIF(IH10:IH29,"K")+COUNTIF(IH10:IH29,"S"))</f>
        <v>0</v>
      </c>
      <c r="II30" s="46" t="n">
        <f aca="false">IF(II3="","",COUNTIF(II10:II29,"U")+COUNTIF(II10:II29,"H")+COUNTIF(II10:II29,"K")+COUNTIF(II10:II29,"S"))</f>
        <v>0</v>
      </c>
      <c r="IJ30" s="46" t="n">
        <f aca="false">IF(IJ3="","",COUNTIF(IJ10:IJ29,"U")+COUNTIF(IJ10:IJ29,"H")+COUNTIF(IJ10:IJ29,"K")+COUNTIF(IJ10:IJ29,"S"))</f>
        <v>0</v>
      </c>
      <c r="IK30" s="46" t="n">
        <f aca="false">IF(IK3="","",COUNTIF(IK10:IK29,"U")+COUNTIF(IK10:IK29,"H")+COUNTIF(IK10:IK29,"K")+COUNTIF(IK10:IK29,"S"))</f>
        <v>0</v>
      </c>
      <c r="IL30" s="46" t="n">
        <f aca="false">IF(IL3="","",COUNTIF(IL10:IL29,"U")+COUNTIF(IL10:IL29,"H")+COUNTIF(IL10:IL29,"K")+COUNTIF(IL10:IL29,"S"))</f>
        <v>0</v>
      </c>
      <c r="IM30" s="46" t="n">
        <f aca="false">IF(IM3="","",COUNTIF(IM10:IM29,"U")+COUNTIF(IM10:IM29,"H")+COUNTIF(IM10:IM29,"K")+COUNTIF(IM10:IM29,"S"))</f>
        <v>0</v>
      </c>
      <c r="IN30" s="46" t="n">
        <f aca="false">IF(IN3="","",COUNTIF(IN10:IN29,"U")+COUNTIF(IN10:IN29,"H")+COUNTIF(IN10:IN29,"K")+COUNTIF(IN10:IN29,"S"))</f>
        <v>0</v>
      </c>
      <c r="IO30" s="46" t="n">
        <f aca="false">IF(IO3="","",COUNTIF(IO10:IO29,"U")+COUNTIF(IO10:IO29,"H")+COUNTIF(IO10:IO29,"K")+COUNTIF(IO10:IO29,"S"))</f>
        <v>0</v>
      </c>
      <c r="IP30" s="46" t="n">
        <f aca="false">IF(IP3="","",COUNTIF(IP10:IP29,"U")+COUNTIF(IP10:IP29,"H")+COUNTIF(IP10:IP29,"K")+COUNTIF(IP10:IP29,"S"))</f>
        <v>0</v>
      </c>
      <c r="IQ30" s="45" t="n">
        <f aca="false">IF(IQ3="","",COUNTIF(IQ10:IQ29,"U")+COUNTIF(IQ10:IQ29,"H")+COUNTIF(IQ10:IQ29,"K")+COUNTIF(IQ10:IQ29,"S"))</f>
        <v>0</v>
      </c>
      <c r="IR30" s="46" t="n">
        <f aca="false">IF(IR3="","",COUNTIF(IR10:IR29,"U")+COUNTIF(IR10:IR29,"H")+COUNTIF(IR10:IR29,"K")+COUNTIF(IR10:IR29,"S"))</f>
        <v>0</v>
      </c>
      <c r="IS30" s="46" t="n">
        <f aca="false">IF(IS3="","",COUNTIF(IS10:IS29,"U")+COUNTIF(IS10:IS29,"H")+COUNTIF(IS10:IS29,"K")+COUNTIF(IS10:IS29,"S"))</f>
        <v>0</v>
      </c>
      <c r="IT30" s="46" t="n">
        <f aca="false">IF(IT3="","",COUNTIF(IT10:IT29,"U")+COUNTIF(IT10:IT29,"H")+COUNTIF(IT10:IT29,"K")+COUNTIF(IT10:IT29,"S"))</f>
        <v>0</v>
      </c>
      <c r="IU30" s="46" t="n">
        <f aca="false">IF(IU3="","",COUNTIF(IU10:IU29,"U")+COUNTIF(IU10:IU29,"H")+COUNTIF(IU10:IU29,"K")+COUNTIF(IU10:IU29,"S"))</f>
        <v>0</v>
      </c>
      <c r="IV30" s="46" t="n">
        <f aca="false">IF(IV3="","",COUNTIF(IV10:IV29,"U")+COUNTIF(IV10:IV29,"H")+COUNTIF(IV10:IV29,"K")+COUNTIF(IV10:IV29,"S"))</f>
        <v>0</v>
      </c>
      <c r="IW30" s="46" t="n">
        <f aca="false">IF(IW3="","",COUNTIF(IW10:IW29,"U")+COUNTIF(IW10:IW29,"H")+COUNTIF(IW10:IW29,"K")+COUNTIF(IW10:IW29,"S"))</f>
        <v>0</v>
      </c>
      <c r="IX30" s="46" t="n">
        <f aca="false">IF(IX3="","",COUNTIF(IX10:IX29,"U")+COUNTIF(IX10:IX29,"H")+COUNTIF(IX10:IX29,"K")+COUNTIF(IX10:IX29,"S"))</f>
        <v>0</v>
      </c>
      <c r="IY30" s="46" t="n">
        <f aca="false">IF(IY3="","",COUNTIF(IY10:IY29,"U")+COUNTIF(IY10:IY29,"H")+COUNTIF(IY10:IY29,"K")+COUNTIF(IY10:IY29,"S"))</f>
        <v>0</v>
      </c>
      <c r="IZ30" s="46" t="n">
        <f aca="false">IF(IZ3="","",COUNTIF(IZ10:IZ29,"U")+COUNTIF(IZ10:IZ29,"H")+COUNTIF(IZ10:IZ29,"K")+COUNTIF(IZ10:IZ29,"S"))</f>
        <v>0</v>
      </c>
      <c r="JA30" s="46" t="n">
        <f aca="false">IF(JA3="","",COUNTIF(JA10:JA29,"U")+COUNTIF(JA10:JA29,"H")+COUNTIF(JA10:JA29,"K")+COUNTIF(JA10:JA29,"S"))</f>
        <v>0</v>
      </c>
      <c r="JB30" s="46" t="n">
        <f aca="false">IF(JB3="","",COUNTIF(JB10:JB29,"U")+COUNTIF(JB10:JB29,"H")+COUNTIF(JB10:JB29,"K")+COUNTIF(JB10:JB29,"S"))</f>
        <v>0</v>
      </c>
      <c r="JC30" s="46" t="n">
        <f aca="false">IF(JC3="","",COUNTIF(JC10:JC29,"U")+COUNTIF(JC10:JC29,"H")+COUNTIF(JC10:JC29,"K")+COUNTIF(JC10:JC29,"S"))</f>
        <v>0</v>
      </c>
      <c r="JD30" s="46" t="n">
        <f aca="false">IF(JD3="","",COUNTIF(JD10:JD29,"U")+COUNTIF(JD10:JD29,"H")+COUNTIF(JD10:JD29,"K")+COUNTIF(JD10:JD29,"S"))</f>
        <v>0</v>
      </c>
      <c r="JE30" s="46" t="n">
        <f aca="false">IF(JE3="","",COUNTIF(JE10:JE29,"U")+COUNTIF(JE10:JE29,"H")+COUNTIF(JE10:JE29,"K")+COUNTIF(JE10:JE29,"S"))</f>
        <v>0</v>
      </c>
      <c r="JF30" s="46" t="n">
        <f aca="false">IF(JF3="","",COUNTIF(JF10:JF29,"U")+COUNTIF(JF10:JF29,"H")+COUNTIF(JF10:JF29,"K")+COUNTIF(JF10:JF29,"S"))</f>
        <v>0</v>
      </c>
      <c r="JG30" s="46" t="n">
        <f aca="false">IF(JG3="","",COUNTIF(JG10:JG29,"U")+COUNTIF(JG10:JG29,"H")+COUNTIF(JG10:JG29,"K")+COUNTIF(JG10:JG29,"S"))</f>
        <v>0</v>
      </c>
      <c r="JH30" s="46" t="n">
        <f aca="false">IF(JH3="","",COUNTIF(JH10:JH29,"U")+COUNTIF(JH10:JH29,"H")+COUNTIF(JH10:JH29,"K")+COUNTIF(JH10:JH29,"S"))</f>
        <v>0</v>
      </c>
      <c r="JI30" s="46" t="n">
        <f aca="false">IF(JI3="","",COUNTIF(JI10:JI29,"U")+COUNTIF(JI10:JI29,"H")+COUNTIF(JI10:JI29,"K")+COUNTIF(JI10:JI29,"S"))</f>
        <v>0</v>
      </c>
      <c r="JJ30" s="46" t="n">
        <f aca="false">IF(JJ3="","",COUNTIF(JJ10:JJ29,"U")+COUNTIF(JJ10:JJ29,"H")+COUNTIF(JJ10:JJ29,"K")+COUNTIF(JJ10:JJ29,"S"))</f>
        <v>0</v>
      </c>
      <c r="JK30" s="46" t="n">
        <f aca="false">IF(JK3="","",COUNTIF(JK10:JK29,"U")+COUNTIF(JK10:JK29,"H")+COUNTIF(JK10:JK29,"K")+COUNTIF(JK10:JK29,"S"))</f>
        <v>0</v>
      </c>
      <c r="JL30" s="46" t="n">
        <f aca="false">IF(JL3="","",COUNTIF(JL10:JL29,"U")+COUNTIF(JL10:JL29,"H")+COUNTIF(JL10:JL29,"K")+COUNTIF(JL10:JL29,"S"))</f>
        <v>0</v>
      </c>
      <c r="JM30" s="46" t="n">
        <f aca="false">IF(JM3="","",COUNTIF(JM10:JM29,"U")+COUNTIF(JM10:JM29,"H")+COUNTIF(JM10:JM29,"K")+COUNTIF(JM10:JM29,"S"))</f>
        <v>0</v>
      </c>
      <c r="JN30" s="46" t="n">
        <f aca="false">IF(JN3="","",COUNTIF(JN10:JN29,"U")+COUNTIF(JN10:JN29,"H")+COUNTIF(JN10:JN29,"K")+COUNTIF(JN10:JN29,"S"))</f>
        <v>0</v>
      </c>
      <c r="JO30" s="46" t="n">
        <f aca="false">IF(JO3="","",COUNTIF(JO10:JO29,"U")+COUNTIF(JO10:JO29,"H")+COUNTIF(JO10:JO29,"K")+COUNTIF(JO10:JO29,"S"))</f>
        <v>0</v>
      </c>
      <c r="JP30" s="46" t="n">
        <f aca="false">IF(JP3="","",COUNTIF(JP10:JP29,"U")+COUNTIF(JP10:JP29,"H")+COUNTIF(JP10:JP29,"K")+COUNTIF(JP10:JP29,"S"))</f>
        <v>0</v>
      </c>
      <c r="JQ30" s="46" t="n">
        <f aca="false">IF(JQ3="","",COUNTIF(JQ10:JQ29,"U")+COUNTIF(JQ10:JQ29,"H")+COUNTIF(JQ10:JQ29,"K")+COUNTIF(JQ10:JQ29,"S"))</f>
        <v>0</v>
      </c>
      <c r="JR30" s="46" t="n">
        <f aca="false">IF(JR3="","",COUNTIF(JR10:JR29,"U")+COUNTIF(JR10:JR29,"H")+COUNTIF(JR10:JR29,"K")+COUNTIF(JR10:JR29,"S"))</f>
        <v>0</v>
      </c>
      <c r="JS30" s="46" t="n">
        <f aca="false">IF(JS3="","",COUNTIF(JS10:JS29,"U")+COUNTIF(JS10:JS29,"H")+COUNTIF(JS10:JS29,"K")+COUNTIF(JS10:JS29,"S"))</f>
        <v>0</v>
      </c>
      <c r="JT30" s="46" t="n">
        <f aca="false">IF(JT3="","",COUNTIF(JT10:JT29,"U")+COUNTIF(JT10:JT29,"H")+COUNTIF(JT10:JT29,"K")+COUNTIF(JT10:JT29,"S"))</f>
        <v>0</v>
      </c>
      <c r="JU30" s="46" t="str">
        <f aca="false">IF(JU3="","",COUNTIF(JU10:JU29,"U")+COUNTIF(JU10:JU29,"H")+COUNTIF(JU10:JU29,"K")+COUNTIF(JU10:JU29,"S"))</f>
        <v/>
      </c>
      <c r="JV30" s="45" t="n">
        <f aca="false">IF(JV3="","",COUNTIF(JV10:JV29,"U")+COUNTIF(JV10:JV29,"H")+COUNTIF(JV10:JV29,"K")+COUNTIF(JV10:JV29,"S"))</f>
        <v>0</v>
      </c>
      <c r="JW30" s="46" t="n">
        <f aca="false">IF(JW3="","",COUNTIF(JW10:JW29,"U")+COUNTIF(JW10:JW29,"H")+COUNTIF(JW10:JW29,"K")+COUNTIF(JW10:JW29,"S"))</f>
        <v>0</v>
      </c>
      <c r="JX30" s="46" t="n">
        <f aca="false">IF(JX3="","",COUNTIF(JX10:JX29,"U")+COUNTIF(JX10:JX29,"H")+COUNTIF(JX10:JX29,"K")+COUNTIF(JX10:JX29,"S"))</f>
        <v>0</v>
      </c>
      <c r="JY30" s="46" t="n">
        <f aca="false">IF(JY3="","",COUNTIF(JY10:JY29,"U")+COUNTIF(JY10:JY29,"H")+COUNTIF(JY10:JY29,"K")+COUNTIF(JY10:JY29,"S"))</f>
        <v>0</v>
      </c>
      <c r="JZ30" s="46" t="n">
        <f aca="false">IF(JZ3="","",COUNTIF(JZ10:JZ29,"U")+COUNTIF(JZ10:JZ29,"H")+COUNTIF(JZ10:JZ29,"K")+COUNTIF(JZ10:JZ29,"S"))</f>
        <v>0</v>
      </c>
      <c r="KA30" s="46" t="n">
        <f aca="false">IF(KA3="","",COUNTIF(KA10:KA29,"U")+COUNTIF(KA10:KA29,"H")+COUNTIF(KA10:KA29,"K")+COUNTIF(KA10:KA29,"S"))</f>
        <v>0</v>
      </c>
      <c r="KB30" s="46" t="n">
        <f aca="false">IF(KB3="","",COUNTIF(KB10:KB29,"U")+COUNTIF(KB10:KB29,"H")+COUNTIF(KB10:KB29,"K")+COUNTIF(KB10:KB29,"S"))</f>
        <v>0</v>
      </c>
      <c r="KC30" s="46" t="n">
        <f aca="false">IF(KC3="","",COUNTIF(KC10:KC29,"U")+COUNTIF(KC10:KC29,"H")+COUNTIF(KC10:KC29,"K")+COUNTIF(KC10:KC29,"S"))</f>
        <v>0</v>
      </c>
      <c r="KD30" s="46" t="n">
        <f aca="false">IF(KD3="","",COUNTIF(KD10:KD29,"U")+COUNTIF(KD10:KD29,"H")+COUNTIF(KD10:KD29,"K")+COUNTIF(KD10:KD29,"S"))</f>
        <v>0</v>
      </c>
      <c r="KE30" s="46" t="n">
        <f aca="false">IF(KE3="","",COUNTIF(KE10:KE29,"U")+COUNTIF(KE10:KE29,"H")+COUNTIF(KE10:KE29,"K")+COUNTIF(KE10:KE29,"S"))</f>
        <v>0</v>
      </c>
      <c r="KF30" s="46" t="n">
        <f aca="false">IF(KF3="","",COUNTIF(KF10:KF29,"U")+COUNTIF(KF10:KF29,"H")+COUNTIF(KF10:KF29,"K")+COUNTIF(KF10:KF29,"S"))</f>
        <v>0</v>
      </c>
      <c r="KG30" s="46" t="n">
        <f aca="false">IF(KG3="","",COUNTIF(KG10:KG29,"U")+COUNTIF(KG10:KG29,"H")+COUNTIF(KG10:KG29,"K")+COUNTIF(KG10:KG29,"S"))</f>
        <v>0</v>
      </c>
      <c r="KH30" s="46" t="n">
        <f aca="false">IF(KH3="","",COUNTIF(KH10:KH29,"U")+COUNTIF(KH10:KH29,"H")+COUNTIF(KH10:KH29,"K")+COUNTIF(KH10:KH29,"S"))</f>
        <v>0</v>
      </c>
      <c r="KI30" s="46" t="n">
        <f aca="false">IF(KI3="","",COUNTIF(KI10:KI29,"U")+COUNTIF(KI10:KI29,"H")+COUNTIF(KI10:KI29,"K")+COUNTIF(KI10:KI29,"S"))</f>
        <v>0</v>
      </c>
      <c r="KJ30" s="46" t="n">
        <f aca="false">IF(KJ3="","",COUNTIF(KJ10:KJ29,"U")+COUNTIF(KJ10:KJ29,"H")+COUNTIF(KJ10:KJ29,"K")+COUNTIF(KJ10:KJ29,"S"))</f>
        <v>0</v>
      </c>
      <c r="KK30" s="46" t="n">
        <f aca="false">IF(KK3="","",COUNTIF(KK10:KK29,"U")+COUNTIF(KK10:KK29,"H")+COUNTIF(KK10:KK29,"K")+COUNTIF(KK10:KK29,"S"))</f>
        <v>0</v>
      </c>
      <c r="KL30" s="46" t="n">
        <f aca="false">IF(KL3="","",COUNTIF(KL10:KL29,"U")+COUNTIF(KL10:KL29,"H")+COUNTIF(KL10:KL29,"K")+COUNTIF(KL10:KL29,"S"))</f>
        <v>0</v>
      </c>
      <c r="KM30" s="46" t="n">
        <f aca="false">IF(KM3="","",COUNTIF(KM10:KM29,"U")+COUNTIF(KM10:KM29,"H")+COUNTIF(KM10:KM29,"K")+COUNTIF(KM10:KM29,"S"))</f>
        <v>1</v>
      </c>
      <c r="KN30" s="46" t="n">
        <f aca="false">IF(KN3="","",COUNTIF(KN10:KN29,"U")+COUNTIF(KN10:KN29,"H")+COUNTIF(KN10:KN29,"K")+COUNTIF(KN10:KN29,"S"))</f>
        <v>1</v>
      </c>
      <c r="KO30" s="46" t="n">
        <f aca="false">IF(KO3="","",COUNTIF(KO10:KO29,"U")+COUNTIF(KO10:KO29,"H")+COUNTIF(KO10:KO29,"K")+COUNTIF(KO10:KO29,"S"))</f>
        <v>1</v>
      </c>
      <c r="KP30" s="46" t="n">
        <f aca="false">IF(KP3="","",COUNTIF(KP10:KP29,"U")+COUNTIF(KP10:KP29,"H")+COUNTIF(KP10:KP29,"K")+COUNTIF(KP10:KP29,"S"))</f>
        <v>1</v>
      </c>
      <c r="KQ30" s="46" t="n">
        <f aca="false">IF(KQ3="","",COUNTIF(KQ10:KQ29,"U")+COUNTIF(KQ10:KQ29,"H")+COUNTIF(KQ10:KQ29,"K")+COUNTIF(KQ10:KQ29,"S"))</f>
        <v>1</v>
      </c>
      <c r="KR30" s="46" t="n">
        <f aca="false">IF(KR3="","",COUNTIF(KR10:KR29,"U")+COUNTIF(KR10:KR29,"H")+COUNTIF(KR10:KR29,"K")+COUNTIF(KR10:KR29,"S"))</f>
        <v>0</v>
      </c>
      <c r="KS30" s="46" t="n">
        <f aca="false">IF(KS3="","",COUNTIF(KS10:KS29,"U")+COUNTIF(KS10:KS29,"H")+COUNTIF(KS10:KS29,"K")+COUNTIF(KS10:KS29,"S"))</f>
        <v>0</v>
      </c>
      <c r="KT30" s="46" t="n">
        <f aca="false">IF(KT3="","",COUNTIF(KT10:KT29,"U")+COUNTIF(KT10:KT29,"H")+COUNTIF(KT10:KT29,"K")+COUNTIF(KT10:KT29,"S"))</f>
        <v>1</v>
      </c>
      <c r="KU30" s="46" t="n">
        <f aca="false">IF(KU3="","",COUNTIF(KU10:KU29,"U")+COUNTIF(KU10:KU29,"H")+COUNTIF(KU10:KU29,"K")+COUNTIF(KU10:KU29,"S"))</f>
        <v>1</v>
      </c>
      <c r="KV30" s="46" t="n">
        <f aca="false">IF(KV3="","",COUNTIF(KV10:KV29,"U")+COUNTIF(KV10:KV29,"H")+COUNTIF(KV10:KV29,"K")+COUNTIF(KV10:KV29,"S"))</f>
        <v>1</v>
      </c>
      <c r="KW30" s="46" t="n">
        <f aca="false">IF(KW3="","",COUNTIF(KW10:KW29,"U")+COUNTIF(KW10:KW29,"H")+COUNTIF(KW10:KW29,"K")+COUNTIF(KW10:KW29,"S"))</f>
        <v>1</v>
      </c>
      <c r="KX30" s="46" t="n">
        <f aca="false">IF(KX3="","",COUNTIF(KX10:KX29,"U")+COUNTIF(KX10:KX29,"H")+COUNTIF(KX10:KX29,"K")+COUNTIF(KX10:KX29,"S"))</f>
        <v>1</v>
      </c>
      <c r="KY30" s="46" t="n">
        <f aca="false">IF(KY3="","",COUNTIF(KY10:KY29,"U")+COUNTIF(KY10:KY29,"H")+COUNTIF(KY10:KY29,"K")+COUNTIF(KY10:KY29,"S"))</f>
        <v>0</v>
      </c>
      <c r="KZ30" s="46" t="n">
        <f aca="false">IF(KZ3="","",COUNTIF(KZ10:KZ29,"U")+COUNTIF(KZ10:KZ29,"H")+COUNTIF(KZ10:KZ29,"K")+COUNTIF(KZ10:KZ29,"S"))</f>
        <v>0</v>
      </c>
      <c r="LA30" s="45" t="n">
        <f aca="false">IF(LA3="","",COUNTIF(LA10:LA29,"U")+COUNTIF(LA10:LA29,"H")+COUNTIF(LA10:LA29,"K")+COUNTIF(LA10:LA29,"S"))</f>
        <v>0</v>
      </c>
      <c r="LB30" s="46" t="n">
        <f aca="false">IF(LB3="","",COUNTIF(LB10:LB29,"U")+COUNTIF(LB10:LB29,"H")+COUNTIF(LB10:LB29,"K")+COUNTIF(LB10:LB29,"S"))</f>
        <v>0</v>
      </c>
      <c r="LC30" s="46" t="n">
        <f aca="false">IF(LC3="","",COUNTIF(LC10:LC29,"U")+COUNTIF(LC10:LC29,"H")+COUNTIF(LC10:LC29,"K")+COUNTIF(LC10:LC29,"S"))</f>
        <v>0</v>
      </c>
      <c r="LD30" s="46" t="n">
        <f aca="false">IF(LD3="","",COUNTIF(LD10:LD29,"U")+COUNTIF(LD10:LD29,"H")+COUNTIF(LD10:LD29,"K")+COUNTIF(LD10:LD29,"S"))</f>
        <v>0</v>
      </c>
      <c r="LE30" s="46" t="n">
        <f aca="false">IF(LE3="","",COUNTIF(LE10:LE29,"U")+COUNTIF(LE10:LE29,"H")+COUNTIF(LE10:LE29,"K")+COUNTIF(LE10:LE29,"S"))</f>
        <v>0</v>
      </c>
      <c r="LF30" s="46" t="n">
        <f aca="false">IF(LF3="","",COUNTIF(LF10:LF29,"U")+COUNTIF(LF10:LF29,"H")+COUNTIF(LF10:LF29,"K")+COUNTIF(LF10:LF29,"S"))</f>
        <v>0</v>
      </c>
      <c r="LG30" s="46" t="n">
        <f aca="false">IF(LG3="","",COUNTIF(LG10:LG29,"U")+COUNTIF(LG10:LG29,"H")+COUNTIF(LG10:LG29,"K")+COUNTIF(LG10:LG29,"S"))</f>
        <v>0</v>
      </c>
      <c r="LH30" s="46" t="n">
        <f aca="false">IF(LH3="","",COUNTIF(LH10:LH29,"U")+COUNTIF(LH10:LH29,"H")+COUNTIF(LH10:LH29,"K")+COUNTIF(LH10:LH29,"S"))</f>
        <v>0</v>
      </c>
      <c r="LI30" s="46" t="n">
        <f aca="false">IF(LI3="","",COUNTIF(LI10:LI29,"U")+COUNTIF(LI10:LI29,"H")+COUNTIF(LI10:LI29,"K")+COUNTIF(LI10:LI29,"S"))</f>
        <v>0</v>
      </c>
      <c r="LJ30" s="46" t="n">
        <f aca="false">IF(LJ3="","",COUNTIF(LJ10:LJ29,"U")+COUNTIF(LJ10:LJ29,"H")+COUNTIF(LJ10:LJ29,"K")+COUNTIF(LJ10:LJ29,"S"))</f>
        <v>0</v>
      </c>
      <c r="LK30" s="46" t="n">
        <f aca="false">IF(LK3="","",COUNTIF(LK10:LK29,"U")+COUNTIF(LK10:LK29,"H")+COUNTIF(LK10:LK29,"K")+COUNTIF(LK10:LK29,"S"))</f>
        <v>0</v>
      </c>
      <c r="LL30" s="46" t="n">
        <f aca="false">IF(LL3="","",COUNTIF(LL10:LL29,"U")+COUNTIF(LL10:LL29,"H")+COUNTIF(LL10:LL29,"K")+COUNTIF(LL10:LL29,"S"))</f>
        <v>0</v>
      </c>
      <c r="LM30" s="46" t="n">
        <f aca="false">IF(LM3="","",COUNTIF(LM10:LM29,"U")+COUNTIF(LM10:LM29,"H")+COUNTIF(LM10:LM29,"K")+COUNTIF(LM10:LM29,"S"))</f>
        <v>0</v>
      </c>
      <c r="LN30" s="46" t="n">
        <f aca="false">IF(LN3="","",COUNTIF(LN10:LN29,"U")+COUNTIF(LN10:LN29,"H")+COUNTIF(LN10:LN29,"K")+COUNTIF(LN10:LN29,"S"))</f>
        <v>0</v>
      </c>
      <c r="LO30" s="46" t="n">
        <f aca="false">IF(LO3="","",COUNTIF(LO10:LO29,"U")+COUNTIF(LO10:LO29,"H")+COUNTIF(LO10:LO29,"K")+COUNTIF(LO10:LO29,"S"))</f>
        <v>0</v>
      </c>
      <c r="LP30" s="46" t="n">
        <f aca="false">IF(LP3="","",COUNTIF(LP10:LP29,"U")+COUNTIF(LP10:LP29,"H")+COUNTIF(LP10:LP29,"K")+COUNTIF(LP10:LP29,"S"))</f>
        <v>0</v>
      </c>
      <c r="LQ30" s="46" t="n">
        <f aca="false">IF(LQ3="","",COUNTIF(LQ10:LQ29,"U")+COUNTIF(LQ10:LQ29,"H")+COUNTIF(LQ10:LQ29,"K")+COUNTIF(LQ10:LQ29,"S"))</f>
        <v>0</v>
      </c>
      <c r="LR30" s="46" t="n">
        <f aca="false">IF(LR3="","",COUNTIF(LR10:LR29,"U")+COUNTIF(LR10:LR29,"H")+COUNTIF(LR10:LR29,"K")+COUNTIF(LR10:LR29,"S"))</f>
        <v>0</v>
      </c>
      <c r="LS30" s="46" t="n">
        <f aca="false">IF(LS3="","",COUNTIF(LS10:LS29,"U")+COUNTIF(LS10:LS29,"H")+COUNTIF(LS10:LS29,"K")+COUNTIF(LS10:LS29,"S"))</f>
        <v>0</v>
      </c>
      <c r="LT30" s="46" t="n">
        <f aca="false">IF(LT3="","",COUNTIF(LT10:LT29,"U")+COUNTIF(LT10:LT29,"H")+COUNTIF(LT10:LT29,"K")+COUNTIF(LT10:LT29,"S"))</f>
        <v>0</v>
      </c>
      <c r="LU30" s="46" t="n">
        <f aca="false">IF(LU3="","",COUNTIF(LU10:LU29,"U")+COUNTIF(LU10:LU29,"H")+COUNTIF(LU10:LU29,"K")+COUNTIF(LU10:LU29,"S"))</f>
        <v>0</v>
      </c>
      <c r="LV30" s="46" t="n">
        <f aca="false">IF(LV3="","",COUNTIF(LV10:LV29,"U")+COUNTIF(LV10:LV29,"H")+COUNTIF(LV10:LV29,"K")+COUNTIF(LV10:LV29,"S"))</f>
        <v>0</v>
      </c>
      <c r="LW30" s="46" t="n">
        <f aca="false">IF(LW3="","",COUNTIF(LW10:LW29,"U")+COUNTIF(LW10:LW29,"H")+COUNTIF(LW10:LW29,"K")+COUNTIF(LW10:LW29,"S"))</f>
        <v>0</v>
      </c>
      <c r="LX30" s="46" t="n">
        <f aca="false">IF(LX3="","",COUNTIF(LX10:LX29,"U")+COUNTIF(LX10:LX29,"H")+COUNTIF(LX10:LX29,"K")+COUNTIF(LX10:LX29,"S"))</f>
        <v>0</v>
      </c>
      <c r="LY30" s="46" t="n">
        <f aca="false">IF(LY3="","",COUNTIF(LY10:LY29,"U")+COUNTIF(LY10:LY29,"H")+COUNTIF(LY10:LY29,"K")+COUNTIF(LY10:LY29,"S"))</f>
        <v>0</v>
      </c>
      <c r="LZ30" s="46" t="n">
        <f aca="false">IF(LZ3="","",COUNTIF(LZ10:LZ29,"U")+COUNTIF(LZ10:LZ29,"H")+COUNTIF(LZ10:LZ29,"K")+COUNTIF(LZ10:LZ29,"S"))</f>
        <v>0</v>
      </c>
      <c r="MA30" s="46" t="n">
        <f aca="false">IF(MA3="","",COUNTIF(MA10:MA29,"U")+COUNTIF(MA10:MA29,"H")+COUNTIF(MA10:MA29,"K")+COUNTIF(MA10:MA29,"S"))</f>
        <v>0</v>
      </c>
      <c r="MB30" s="46" t="n">
        <f aca="false">IF(MB3="","",COUNTIF(MB10:MB29,"U")+COUNTIF(MB10:MB29,"H")+COUNTIF(MB10:MB29,"K")+COUNTIF(MB10:MB29,"S"))</f>
        <v>0</v>
      </c>
      <c r="MC30" s="46" t="n">
        <f aca="false">IF(MC3="","",COUNTIF(MC10:MC29,"U")+COUNTIF(MC10:MC29,"H")+COUNTIF(MC10:MC29,"K")+COUNTIF(MC10:MC29,"S"))</f>
        <v>0</v>
      </c>
      <c r="MD30" s="46" t="n">
        <f aca="false">IF(MD3="","",COUNTIF(MD10:MD29,"U")+COUNTIF(MD10:MD29,"H")+COUNTIF(MD10:MD29,"K")+COUNTIF(MD10:MD29,"S"))</f>
        <v>0</v>
      </c>
      <c r="ME30" s="46" t="str">
        <f aca="false">IF(ME3="","",COUNTIF(ME10:ME29,"U")+COUNTIF(ME10:ME29,"H")+COUNTIF(ME10:ME29,"K")+COUNTIF(ME10:ME29,"S"))</f>
        <v/>
      </c>
      <c r="MF30" s="45" t="n">
        <f aca="false">IF(MF3="","",COUNTIF(MF10:MF29,"U")+COUNTIF(MF10:MF29,"H")+COUNTIF(MF10:MF29,"K")+COUNTIF(MF10:MF29,"S"))</f>
        <v>0</v>
      </c>
      <c r="MG30" s="46" t="n">
        <f aca="false">IF(MG3="","",COUNTIF(MG10:MG29,"U")+COUNTIF(MG10:MG29,"H")+COUNTIF(MG10:MG29,"K")+COUNTIF(MG10:MG29,"S"))</f>
        <v>0</v>
      </c>
      <c r="MH30" s="46" t="n">
        <f aca="false">IF(MH3="","",COUNTIF(MH10:MH29,"U")+COUNTIF(MH10:MH29,"H")+COUNTIF(MH10:MH29,"K")+COUNTIF(MH10:MH29,"S"))</f>
        <v>0</v>
      </c>
      <c r="MI30" s="46" t="n">
        <f aca="false">IF(MI3="","",COUNTIF(MI10:MI29,"U")+COUNTIF(MI10:MI29,"H")+COUNTIF(MI10:MI29,"K")+COUNTIF(MI10:MI29,"S"))</f>
        <v>0</v>
      </c>
      <c r="MJ30" s="46" t="n">
        <f aca="false">IF(MJ3="","",COUNTIF(MJ10:MJ29,"U")+COUNTIF(MJ10:MJ29,"H")+COUNTIF(MJ10:MJ29,"K")+COUNTIF(MJ10:MJ29,"S"))</f>
        <v>0</v>
      </c>
      <c r="MK30" s="46" t="n">
        <f aca="false">IF(MK3="","",COUNTIF(MK10:MK29,"U")+COUNTIF(MK10:MK29,"H")+COUNTIF(MK10:MK29,"K")+COUNTIF(MK10:MK29,"S"))</f>
        <v>0</v>
      </c>
      <c r="ML30" s="46" t="n">
        <f aca="false">IF(ML3="","",COUNTIF(ML10:ML29,"U")+COUNTIF(ML10:ML29,"H")+COUNTIF(ML10:ML29,"K")+COUNTIF(ML10:ML29,"S"))</f>
        <v>0</v>
      </c>
      <c r="MM30" s="46" t="n">
        <f aca="false">IF(MM3="","",COUNTIF(MM10:MM29,"U")+COUNTIF(MM10:MM29,"H")+COUNTIF(MM10:MM29,"K")+COUNTIF(MM10:MM29,"S"))</f>
        <v>0</v>
      </c>
      <c r="MN30" s="46" t="n">
        <f aca="false">IF(MN3="","",COUNTIF(MN10:MN29,"U")+COUNTIF(MN10:MN29,"H")+COUNTIF(MN10:MN29,"K")+COUNTIF(MN10:MN29,"S"))</f>
        <v>0</v>
      </c>
      <c r="MO30" s="46" t="n">
        <f aca="false">IF(MO3="","",COUNTIF(MO10:MO29,"U")+COUNTIF(MO10:MO29,"H")+COUNTIF(MO10:MO29,"K")+COUNTIF(MO10:MO29,"S"))</f>
        <v>0</v>
      </c>
      <c r="MP30" s="46" t="n">
        <f aca="false">IF(MP3="","",COUNTIF(MP10:MP29,"U")+COUNTIF(MP10:MP29,"H")+COUNTIF(MP10:MP29,"K")+COUNTIF(MP10:MP29,"S"))</f>
        <v>0</v>
      </c>
      <c r="MQ30" s="46" t="n">
        <f aca="false">IF(MQ3="","",COUNTIF(MQ10:MQ29,"U")+COUNTIF(MQ10:MQ29,"H")+COUNTIF(MQ10:MQ29,"K")+COUNTIF(MQ10:MQ29,"S"))</f>
        <v>0</v>
      </c>
      <c r="MR30" s="46" t="n">
        <f aca="false">IF(MR3="","",COUNTIF(MR10:MR29,"U")+COUNTIF(MR10:MR29,"H")+COUNTIF(MR10:MR29,"K")+COUNTIF(MR10:MR29,"S"))</f>
        <v>0</v>
      </c>
      <c r="MS30" s="46" t="n">
        <f aca="false">IF(MS3="","",COUNTIF(MS10:MS29,"U")+COUNTIF(MS10:MS29,"H")+COUNTIF(MS10:MS29,"K")+COUNTIF(MS10:MS29,"S"))</f>
        <v>0</v>
      </c>
      <c r="MT30" s="46" t="n">
        <f aca="false">IF(MT3="","",COUNTIF(MT10:MT29,"U")+COUNTIF(MT10:MT29,"H")+COUNTIF(MT10:MT29,"K")+COUNTIF(MT10:MT29,"S"))</f>
        <v>0</v>
      </c>
      <c r="MU30" s="46" t="n">
        <f aca="false">IF(MU3="","",COUNTIF(MU10:MU29,"U")+COUNTIF(MU10:MU29,"H")+COUNTIF(MU10:MU29,"K")+COUNTIF(MU10:MU29,"S"))</f>
        <v>0</v>
      </c>
      <c r="MV30" s="46" t="n">
        <f aca="false">IF(MV3="","",COUNTIF(MV10:MV29,"U")+COUNTIF(MV10:MV29,"H")+COUNTIF(MV10:MV29,"K")+COUNTIF(MV10:MV29,"S"))</f>
        <v>0</v>
      </c>
      <c r="MW30" s="46" t="n">
        <f aca="false">IF(MW3="","",COUNTIF(MW10:MW29,"U")+COUNTIF(MW10:MW29,"H")+COUNTIF(MW10:MW29,"K")+COUNTIF(MW10:MW29,"S"))</f>
        <v>0</v>
      </c>
      <c r="MX30" s="46" t="n">
        <f aca="false">IF(MX3="","",COUNTIF(MX10:MX29,"U")+COUNTIF(MX10:MX29,"H")+COUNTIF(MX10:MX29,"K")+COUNTIF(MX10:MX29,"S"))</f>
        <v>0</v>
      </c>
      <c r="MY30" s="46" t="n">
        <f aca="false">IF(MY3="","",COUNTIF(MY10:MY29,"U")+COUNTIF(MY10:MY29,"H")+COUNTIF(MY10:MY29,"K")+COUNTIF(MY10:MY29,"S"))</f>
        <v>0</v>
      </c>
      <c r="MZ30" s="46" t="n">
        <f aca="false">IF(MZ3="","",COUNTIF(MZ10:MZ29,"U")+COUNTIF(MZ10:MZ29,"H")+COUNTIF(MZ10:MZ29,"K")+COUNTIF(MZ10:MZ29,"S"))</f>
        <v>0</v>
      </c>
      <c r="NA30" s="46" t="n">
        <f aca="false">IF(NA3="","",COUNTIF(NA10:NA29,"U")+COUNTIF(NA10:NA29,"H")+COUNTIF(NA10:NA29,"K")+COUNTIF(NA10:NA29,"S"))</f>
        <v>0</v>
      </c>
      <c r="NB30" s="46" t="n">
        <f aca="false">IF(NB3="","",COUNTIF(NB10:NB29,"U")+COUNTIF(NB10:NB29,"H")+COUNTIF(NB10:NB29,"K")+COUNTIF(NB10:NB29,"S"))</f>
        <v>0</v>
      </c>
      <c r="NC30" s="46" t="n">
        <f aca="false">IF(NC3="","",COUNTIF(NC10:NC29,"U")+COUNTIF(NC10:NC29,"H")+COUNTIF(NC10:NC29,"K")+COUNTIF(NC10:NC29,"S"))</f>
        <v>1</v>
      </c>
      <c r="ND30" s="46" t="n">
        <f aca="false">IF(ND3="","",COUNTIF(ND10:ND29,"U")+COUNTIF(ND10:ND29,"H")+COUNTIF(ND10:ND29,"K")+COUNTIF(ND10:ND29,"S"))</f>
        <v>0</v>
      </c>
      <c r="NE30" s="46" t="n">
        <f aca="false">IF(NE3="","",COUNTIF(NE10:NE29,"U")+COUNTIF(NE10:NE29,"H")+COUNTIF(NE10:NE29,"K")+COUNTIF(NE10:NE29,"S"))</f>
        <v>0</v>
      </c>
      <c r="NF30" s="46" t="n">
        <f aca="false">IF(NF3="","",COUNTIF(NF10:NF29,"U")+COUNTIF(NF10:NF29,"H")+COUNTIF(NF10:NF29,"K")+COUNTIF(NF10:NF29,"S"))</f>
        <v>1</v>
      </c>
      <c r="NG30" s="46" t="n">
        <f aca="false">IF(NG3="","",COUNTIF(NG10:NG29,"U")+COUNTIF(NG10:NG29,"H")+COUNTIF(NG10:NG29,"K")+COUNTIF(NG10:NG29,"S"))</f>
        <v>1</v>
      </c>
      <c r="NH30" s="46" t="n">
        <f aca="false">IF(NH3="","",COUNTIF(NH10:NH29,"U")+COUNTIF(NH10:NH29,"H")+COUNTIF(NH10:NH29,"K")+COUNTIF(NH10:NH29,"S"))</f>
        <v>1</v>
      </c>
      <c r="NI30" s="46" t="n">
        <f aca="false">IF(NI3="","",COUNTIF(NI10:NI29,"U")+COUNTIF(NI10:NI29,"H")+COUNTIF(NI10:NI29,"K")+COUNTIF(NI10:NI29,"S"))</f>
        <v>1</v>
      </c>
      <c r="NJ30" s="46" t="n">
        <f aca="false">IF(NJ3="","",COUNTIF(NJ10:NJ29,"U")+COUNTIF(NJ10:NJ29,"H")+COUNTIF(NJ10:NJ29,"K")+COUNTIF(NJ10:NJ29,"S"))</f>
        <v>2</v>
      </c>
    </row>
    <row r="32" customFormat="false" ht="15" hidden="false" customHeight="false" outlineLevel="0" collapsed="false">
      <c r="C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AH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BM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CR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DW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FB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GG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HL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IQ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JV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LA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  <c r="MF32" s="27" t="str">
        <f aca="false">"Grau: Wochenende · Blau: Feiertag (Blatt »Feiertage«), dort zählt kein Eintrag · Orange: ab "&amp;Warnschwelle&amp;" Personen gleichzeitig weg · Rot: Eintrag in einer Urlaubssperre"</f>
        <v>Grau: Wochenende · Blau: Feiertag (Blatt »Feiertage«), dort zählt kein Eintrag · Orange: ab 3 Personen gleichzeitig weg · Rot: Eintrag in einer Urlaubssperre</v>
      </c>
    </row>
  </sheetData>
  <mergeCells count="14">
    <mergeCell ref="A6:A8"/>
    <mergeCell ref="B6:B8"/>
    <mergeCell ref="C6:AG6"/>
    <mergeCell ref="AH6:BL6"/>
    <mergeCell ref="BM6:CQ6"/>
    <mergeCell ref="CR6:DV6"/>
    <mergeCell ref="DW6:FA6"/>
    <mergeCell ref="FB6:GF6"/>
    <mergeCell ref="GG6:HK6"/>
    <mergeCell ref="HL6:IP6"/>
    <mergeCell ref="IQ6:JU6"/>
    <mergeCell ref="JV6:KZ6"/>
    <mergeCell ref="LA6:ME6"/>
    <mergeCell ref="MF6:NJ6"/>
  </mergeCells>
  <conditionalFormatting sqref="C10:NJ29">
    <cfRule type="expression" priority="2" aboveAverage="0" equalAverage="0" bottom="0" percent="0" rank="0" text="" dxfId="2">
      <formula>C$3=""</formula>
    </cfRule>
    <cfRule type="expression" priority="3" aboveAverage="0" equalAverage="0" bottom="0" percent="0" rank="0" text="" dxfId="3">
      <formula>AND(C$9&lt;&gt;"",OR(C10="U",C10="H",C10="S"))</formula>
    </cfRule>
    <cfRule type="expression" priority="4" aboveAverage="0" equalAverage="0" bottom="0" percent="0" rank="0" text="" dxfId="4">
      <formula>C$4=1</formula>
    </cfRule>
    <cfRule type="expression" priority="5" aboveAverage="0" equalAverage="0" bottom="0" percent="0" rank="0" text="" dxfId="5">
      <formula>AND(C$3&lt;&gt;"",C$5=0)</formula>
    </cfRule>
    <cfRule type="cellIs" priority="6" operator="equal" aboveAverage="0" equalAverage="0" bottom="0" percent="0" rank="0" text="" dxfId="6">
      <formula>"U"</formula>
    </cfRule>
    <cfRule type="cellIs" priority="7" operator="equal" aboveAverage="0" equalAverage="0" bottom="0" percent="0" rank="0" text="" dxfId="7">
      <formula>"H"</formula>
    </cfRule>
    <cfRule type="cellIs" priority="8" operator="equal" aboveAverage="0" equalAverage="0" bottom="0" percent="0" rank="0" text="" dxfId="8">
      <formula>"K"</formula>
    </cfRule>
    <cfRule type="cellIs" priority="9" operator="equal" aboveAverage="0" equalAverage="0" bottom="0" percent="0" rank="0" text="" dxfId="9">
      <formula>"S"</formula>
    </cfRule>
  </conditionalFormatting>
  <conditionalFormatting sqref="C7:NJ8">
    <cfRule type="expression" priority="10" aboveAverage="0" equalAverage="0" bottom="0" percent="0" rank="0" text="" dxfId="2">
      <formula>C$3=""</formula>
    </cfRule>
    <cfRule type="expression" priority="11" aboveAverage="0" equalAverage="0" bottom="0" percent="0" rank="0" text="" dxfId="4">
      <formula>C$4=1</formula>
    </cfRule>
    <cfRule type="expression" priority="12" aboveAverage="0" equalAverage="0" bottom="0" percent="0" rank="0" text="" dxfId="10">
      <formula>AND(C$3&lt;&gt;"",C$5=0)</formula>
    </cfRule>
  </conditionalFormatting>
  <conditionalFormatting sqref="C9:NJ9">
    <cfRule type="expression" priority="13" aboveAverage="0" equalAverage="0" bottom="0" percent="0" rank="0" text="" dxfId="11">
      <formula>C9&lt;&gt;""</formula>
    </cfRule>
  </conditionalFormatting>
  <conditionalFormatting sqref="C30:NJ30">
    <cfRule type="expression" priority="14" aboveAverage="0" equalAverage="0" bottom="0" percent="0" rank="0" text="" dxfId="12">
      <formula>AND(ISNUMBER(C30),C30&gt;=Warnschwelle)</formula>
    </cfRule>
    <cfRule type="expression" priority="15" aboveAverage="0" equalAverage="0" bottom="0" percent="0" rank="0" text="" dxfId="2">
      <formula>C$3=""</formula>
    </cfRule>
  </conditionalFormatting>
  <conditionalFormatting sqref="B10:B29">
    <cfRule type="expression" priority="16" aboveAverage="0" equalAverage="0" bottom="0" percent="0" rank="0" text="" dxfId="13">
      <formula>AND(ISNUMBER(B10),B10&lt;0)</formula>
    </cfRule>
  </conditionalFormatting>
  <dataValidations count="2">
    <dataValidation allowBlank="true" error="Bitte U (Urlaub), H (halber Tag), K (krank) oder S (Sonderurlaub) eintragen." errorStyle="stop" errorTitle="Kürzel" operator="between" showDropDown="false" showErrorMessage="true" showInputMessage="false" sqref="C10:NJ29" type="list">
      <formula1>"U,H,K,S"</formula1>
      <formula2>0</formula2>
    </dataValidation>
    <dataValidation allowBlank="true" error="Für eine Urlaubssperre ein x eintragen." errorStyle="stop" operator="between" showDropDown="false" showErrorMessage="true" showInputMessage="false" sqref="C9:NJ9" type="list">
      <formula1>"x"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Vorlage: personalthema.de</oddFooter>
  </headerFooter>
  <colBreaks count="11" manualBreakCount="11">
    <brk id="33" man="true" max="65535" min="0"/>
    <brk id="64" man="true" max="65535" min="0"/>
    <brk id="95" man="true" max="65535" min="0"/>
    <brk id="126" man="true" max="65535" min="0"/>
    <brk id="157" man="true" max="65535" min="0"/>
    <brk id="188" man="true" max="65535" min="0"/>
    <brk id="219" man="true" max="65535" min="0"/>
    <brk id="250" man="true" max="65535" min="0"/>
    <brk id="281" man="true" max="65535" min="0"/>
    <brk id="312" man="true" max="65535" min="0"/>
    <brk id="343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4" min="4" style="0" width="42"/>
    <col collapsed="false" customWidth="true" hidden="false" outlineLevel="0" max="5" min="5" style="0" width="10"/>
    <col collapsed="false" customWidth="true" hidden="tru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30"/>
    <col collapsed="false" customWidth="true" hidden="false" outlineLevel="0" max="9" min="9" style="0" width="12"/>
  </cols>
  <sheetData>
    <row r="1" customFormat="false" ht="19.7" hidden="false" customHeight="false" outlineLevel="0" collapsed="false">
      <c r="A1" s="1" t="str">
        <f aca="false">"Feiertage "&amp;PlanJahr</f>
        <v>Feiertage 2027</v>
      </c>
    </row>
    <row r="2" customFormat="false" ht="36" hidden="false" customHeight="true" outlineLevel="0" collapsed="false">
      <c r="A2" s="47" t="s">
        <v>82</v>
      </c>
      <c r="B2" s="47"/>
      <c r="C2" s="47"/>
      <c r="D2" s="47"/>
      <c r="E2" s="47"/>
    </row>
    <row r="4" customFormat="false" ht="30" hidden="false" customHeight="true" outlineLevel="0" collapsed="false">
      <c r="A4" s="10" t="s">
        <v>83</v>
      </c>
      <c r="B4" s="10" t="s">
        <v>84</v>
      </c>
      <c r="C4" s="10" t="s">
        <v>85</v>
      </c>
      <c r="D4" s="10" t="s">
        <v>86</v>
      </c>
      <c r="E4" s="10" t="s">
        <v>87</v>
      </c>
      <c r="F4" s="10" t="s">
        <v>88</v>
      </c>
      <c r="H4" s="20" t="s">
        <v>89</v>
      </c>
    </row>
    <row r="5" customFormat="false" ht="15" hidden="false" customHeight="false" outlineLevel="0" collapsed="false">
      <c r="A5" s="48" t="s">
        <v>90</v>
      </c>
      <c r="B5" s="49" t="n">
        <f aca="false">DATE(PlanJahr,1,1)</f>
        <v>46388</v>
      </c>
      <c r="C5" s="50" t="str">
        <f aca="false">IF(B5="","",CHOOSE(WEEKDAY(B5,2),"Mo","Di","Mi","Do","Fr","Sa","So"))</f>
        <v>Fr</v>
      </c>
      <c r="D5" s="51" t="s">
        <v>91</v>
      </c>
      <c r="E5" s="12" t="s">
        <v>92</v>
      </c>
      <c r="F5" s="28" t="n">
        <f aca="false">B5</f>
        <v>46388</v>
      </c>
      <c r="H5" s="21" t="s">
        <v>93</v>
      </c>
      <c r="I5" s="52" t="n">
        <f aca="false">MOD(PlanJahr,19)</f>
        <v>13</v>
      </c>
    </row>
    <row r="6" customFormat="false" ht="15" hidden="false" customHeight="false" outlineLevel="0" collapsed="false">
      <c r="A6" s="48" t="s">
        <v>94</v>
      </c>
      <c r="B6" s="49" t="n">
        <f aca="false">$I$19-2</f>
        <v>46472</v>
      </c>
      <c r="C6" s="50" t="str">
        <f aca="false">IF(B6="","",CHOOSE(WEEKDAY(B6,2),"Mo","Di","Mi","Do","Fr","Sa","So"))</f>
        <v>Fr</v>
      </c>
      <c r="D6" s="51" t="s">
        <v>91</v>
      </c>
      <c r="E6" s="12" t="s">
        <v>92</v>
      </c>
      <c r="F6" s="28" t="n">
        <f aca="false">B6</f>
        <v>46472</v>
      </c>
      <c r="H6" s="21" t="s">
        <v>95</v>
      </c>
      <c r="I6" s="52" t="n">
        <f aca="false">INT(PlanJahr/100)</f>
        <v>20</v>
      </c>
    </row>
    <row r="7" customFormat="false" ht="15" hidden="false" customHeight="false" outlineLevel="0" collapsed="false">
      <c r="A7" s="48" t="s">
        <v>96</v>
      </c>
      <c r="B7" s="49" t="n">
        <f aca="false">$I$19+1</f>
        <v>46475</v>
      </c>
      <c r="C7" s="50" t="str">
        <f aca="false">IF(B7="","",CHOOSE(WEEKDAY(B7,2),"Mo","Di","Mi","Do","Fr","Sa","So"))</f>
        <v>Mo</v>
      </c>
      <c r="D7" s="51" t="s">
        <v>91</v>
      </c>
      <c r="E7" s="12" t="s">
        <v>92</v>
      </c>
      <c r="F7" s="28" t="n">
        <f aca="false">B7</f>
        <v>46475</v>
      </c>
      <c r="H7" s="21" t="s">
        <v>97</v>
      </c>
      <c r="I7" s="52" t="n">
        <f aca="false">MOD(PlanJahr,100)</f>
        <v>27</v>
      </c>
    </row>
    <row r="8" customFormat="false" ht="15" hidden="false" customHeight="false" outlineLevel="0" collapsed="false">
      <c r="A8" s="48" t="s">
        <v>98</v>
      </c>
      <c r="B8" s="49" t="n">
        <f aca="false">DATE(PlanJahr,5,1)</f>
        <v>46508</v>
      </c>
      <c r="C8" s="50" t="str">
        <f aca="false">IF(B8="","",CHOOSE(WEEKDAY(B8,2),"Mo","Di","Mi","Do","Fr","Sa","So"))</f>
        <v>Sa</v>
      </c>
      <c r="D8" s="51" t="s">
        <v>91</v>
      </c>
      <c r="E8" s="12" t="s">
        <v>92</v>
      </c>
      <c r="F8" s="28" t="n">
        <f aca="false">B8</f>
        <v>46508</v>
      </c>
      <c r="H8" s="21" t="s">
        <v>99</v>
      </c>
      <c r="I8" s="52" t="n">
        <f aca="false">INT(I6/4)</f>
        <v>5</v>
      </c>
    </row>
    <row r="9" customFormat="false" ht="15" hidden="false" customHeight="false" outlineLevel="0" collapsed="false">
      <c r="A9" s="48" t="s">
        <v>100</v>
      </c>
      <c r="B9" s="49" t="n">
        <f aca="false">$I$19+39</f>
        <v>46513</v>
      </c>
      <c r="C9" s="50" t="str">
        <f aca="false">IF(B9="","",CHOOSE(WEEKDAY(B9,2),"Mo","Di","Mi","Do","Fr","Sa","So"))</f>
        <v>Do</v>
      </c>
      <c r="D9" s="51" t="s">
        <v>91</v>
      </c>
      <c r="E9" s="12" t="s">
        <v>92</v>
      </c>
      <c r="F9" s="28" t="n">
        <f aca="false">B9</f>
        <v>46513</v>
      </c>
      <c r="H9" s="21" t="s">
        <v>101</v>
      </c>
      <c r="I9" s="52" t="n">
        <f aca="false">MOD(I6,4)</f>
        <v>0</v>
      </c>
    </row>
    <row r="10" customFormat="false" ht="15" hidden="false" customHeight="false" outlineLevel="0" collapsed="false">
      <c r="A10" s="48" t="s">
        <v>102</v>
      </c>
      <c r="B10" s="49" t="n">
        <f aca="false">$I$19+50</f>
        <v>46524</v>
      </c>
      <c r="C10" s="50" t="str">
        <f aca="false">IF(B10="","",CHOOSE(WEEKDAY(B10,2),"Mo","Di","Mi","Do","Fr","Sa","So"))</f>
        <v>Mo</v>
      </c>
      <c r="D10" s="51" t="s">
        <v>91</v>
      </c>
      <c r="E10" s="12" t="s">
        <v>92</v>
      </c>
      <c r="F10" s="28" t="n">
        <f aca="false">B10</f>
        <v>46524</v>
      </c>
      <c r="H10" s="21" t="s">
        <v>103</v>
      </c>
      <c r="I10" s="52" t="n">
        <f aca="false">INT((I6+8)/25)</f>
        <v>1</v>
      </c>
    </row>
    <row r="11" customFormat="false" ht="15" hidden="false" customHeight="false" outlineLevel="0" collapsed="false">
      <c r="A11" s="48" t="s">
        <v>104</v>
      </c>
      <c r="B11" s="49" t="n">
        <f aca="false">DATE(PlanJahr,10,3)</f>
        <v>46663</v>
      </c>
      <c r="C11" s="50" t="str">
        <f aca="false">IF(B11="","",CHOOSE(WEEKDAY(B11,2),"Mo","Di","Mi","Do","Fr","Sa","So"))</f>
        <v>So</v>
      </c>
      <c r="D11" s="51" t="s">
        <v>91</v>
      </c>
      <c r="E11" s="12" t="s">
        <v>92</v>
      </c>
      <c r="F11" s="28" t="n">
        <f aca="false">B11</f>
        <v>46663</v>
      </c>
      <c r="H11" s="21" t="s">
        <v>105</v>
      </c>
      <c r="I11" s="52" t="n">
        <f aca="false">INT((I6-I10+1)/3)</f>
        <v>6</v>
      </c>
    </row>
    <row r="12" customFormat="false" ht="15" hidden="false" customHeight="false" outlineLevel="0" collapsed="false">
      <c r="A12" s="48" t="s">
        <v>106</v>
      </c>
      <c r="B12" s="49" t="n">
        <f aca="false">DATE(PlanJahr,12,25)</f>
        <v>46746</v>
      </c>
      <c r="C12" s="50" t="str">
        <f aca="false">IF(B12="","",CHOOSE(WEEKDAY(B12,2),"Mo","Di","Mi","Do","Fr","Sa","So"))</f>
        <v>Sa</v>
      </c>
      <c r="D12" s="51" t="s">
        <v>91</v>
      </c>
      <c r="E12" s="12" t="s">
        <v>92</v>
      </c>
      <c r="F12" s="28" t="n">
        <f aca="false">B12</f>
        <v>46746</v>
      </c>
      <c r="H12" s="21" t="s">
        <v>107</v>
      </c>
      <c r="I12" s="52" t="n">
        <f aca="false">MOD(19*I5+I6-I8-I11+15,30)</f>
        <v>1</v>
      </c>
    </row>
    <row r="13" customFormat="false" ht="15" hidden="false" customHeight="false" outlineLevel="0" collapsed="false">
      <c r="A13" s="48" t="s">
        <v>108</v>
      </c>
      <c r="B13" s="49" t="n">
        <f aca="false">DATE(PlanJahr,12,26)</f>
        <v>46747</v>
      </c>
      <c r="C13" s="50" t="str">
        <f aca="false">IF(B13="","",CHOOSE(WEEKDAY(B13,2),"Mo","Di","Mi","Do","Fr","Sa","So"))</f>
        <v>So</v>
      </c>
      <c r="D13" s="51" t="s">
        <v>91</v>
      </c>
      <c r="E13" s="12" t="s">
        <v>92</v>
      </c>
      <c r="F13" s="28" t="n">
        <f aca="false">B13</f>
        <v>46747</v>
      </c>
      <c r="H13" s="21" t="s">
        <v>109</v>
      </c>
      <c r="I13" s="52" t="n">
        <f aca="false">INT(I7/4)</f>
        <v>6</v>
      </c>
    </row>
    <row r="14" customFormat="false" ht="15" hidden="false" customHeight="false" outlineLevel="0" collapsed="false">
      <c r="A14" s="20" t="s">
        <v>110</v>
      </c>
      <c r="H14" s="21" t="s">
        <v>111</v>
      </c>
      <c r="I14" s="52" t="n">
        <f aca="false">MOD(I7,4)</f>
        <v>3</v>
      </c>
    </row>
    <row r="15" customFormat="false" ht="15" hidden="false" customHeight="false" outlineLevel="0" collapsed="false">
      <c r="A15" s="48" t="s">
        <v>112</v>
      </c>
      <c r="B15" s="49" t="n">
        <f aca="false">DATE(PlanJahr,1,6)</f>
        <v>46393</v>
      </c>
      <c r="C15" s="50" t="str">
        <f aca="false">IF(B15="","",CHOOSE(WEEKDAY(B15,2),"Mo","Di","Mi","Do","Fr","Sa","So"))</f>
        <v>Mi</v>
      </c>
      <c r="D15" s="51" t="s">
        <v>113</v>
      </c>
      <c r="E15" s="9"/>
      <c r="F15" s="28" t="str">
        <f aca="false">IF(LOWER(E15)="x",B15,"")</f>
        <v/>
      </c>
      <c r="H15" s="21" t="s">
        <v>114</v>
      </c>
      <c r="I15" s="52" t="n">
        <f aca="false">MOD(32+2*I9+2*I13-I12-I14,7)</f>
        <v>5</v>
      </c>
    </row>
    <row r="16" customFormat="false" ht="15" hidden="false" customHeight="false" outlineLevel="0" collapsed="false">
      <c r="A16" s="48" t="s">
        <v>115</v>
      </c>
      <c r="B16" s="49" t="n">
        <f aca="false">DATE(PlanJahr,3,8)</f>
        <v>46454</v>
      </c>
      <c r="C16" s="50" t="str">
        <f aca="false">IF(B16="","",CHOOSE(WEEKDAY(B16,2),"Mo","Di","Mi","Do","Fr","Sa","So"))</f>
        <v>Mo</v>
      </c>
      <c r="D16" s="51" t="s">
        <v>116</v>
      </c>
      <c r="E16" s="9"/>
      <c r="F16" s="28" t="str">
        <f aca="false">IF(LOWER(E16)="x",B16,"")</f>
        <v/>
      </c>
      <c r="H16" s="21" t="s">
        <v>117</v>
      </c>
      <c r="I16" s="52" t="n">
        <f aca="false">INT((I5+11*I12+22*I15)/451)</f>
        <v>0</v>
      </c>
    </row>
    <row r="17" customFormat="false" ht="15" hidden="false" customHeight="false" outlineLevel="0" collapsed="false">
      <c r="A17" s="48" t="s">
        <v>118</v>
      </c>
      <c r="B17" s="49" t="n">
        <f aca="false">$I$19+60</f>
        <v>46534</v>
      </c>
      <c r="C17" s="50" t="str">
        <f aca="false">IF(B17="","",CHOOSE(WEEKDAY(B17,2),"Mo","Di","Mi","Do","Fr","Sa","So"))</f>
        <v>Do</v>
      </c>
      <c r="D17" s="51" t="s">
        <v>119</v>
      </c>
      <c r="E17" s="9"/>
      <c r="F17" s="28" t="str">
        <f aca="false">IF(LOWER(E17)="x",B17,"")</f>
        <v/>
      </c>
      <c r="H17" s="21" t="s">
        <v>120</v>
      </c>
      <c r="I17" s="52" t="n">
        <f aca="false">INT((I12+I15-7*I16+114)/31)</f>
        <v>3</v>
      </c>
    </row>
    <row r="18" customFormat="false" ht="15" hidden="false" customHeight="false" outlineLevel="0" collapsed="false">
      <c r="A18" s="48" t="s">
        <v>121</v>
      </c>
      <c r="B18" s="49" t="n">
        <f aca="false">DATE(PlanJahr,8,15)</f>
        <v>46614</v>
      </c>
      <c r="C18" s="50" t="str">
        <f aca="false">IF(B18="","",CHOOSE(WEEKDAY(B18,2),"Mo","Di","Mi","Do","Fr","Sa","So"))</f>
        <v>So</v>
      </c>
      <c r="D18" s="51" t="s">
        <v>122</v>
      </c>
      <c r="E18" s="9"/>
      <c r="F18" s="28" t="str">
        <f aca="false">IF(LOWER(E18)="x",B18,"")</f>
        <v/>
      </c>
      <c r="H18" s="21" t="s">
        <v>85</v>
      </c>
      <c r="I18" s="52" t="n">
        <f aca="false">MOD(I12+I15-7*I16+114,31)+1</f>
        <v>28</v>
      </c>
    </row>
    <row r="19" customFormat="false" ht="15" hidden="false" customHeight="false" outlineLevel="0" collapsed="false">
      <c r="A19" s="48" t="s">
        <v>123</v>
      </c>
      <c r="B19" s="49" t="n">
        <f aca="false">DATE(PlanJahr,9,20)</f>
        <v>46650</v>
      </c>
      <c r="C19" s="50" t="str">
        <f aca="false">IF(B19="","",CHOOSE(WEEKDAY(B19,2),"Mo","Di","Mi","Do","Fr","Sa","So"))</f>
        <v>Mo</v>
      </c>
      <c r="D19" s="51" t="s">
        <v>124</v>
      </c>
      <c r="E19" s="9"/>
      <c r="F19" s="28" t="str">
        <f aca="false">IF(LOWER(E19)="x",B19,"")</f>
        <v/>
      </c>
      <c r="H19" s="53" t="s">
        <v>125</v>
      </c>
      <c r="I19" s="54" t="n">
        <f aca="false">DATE(PlanJahr,I17,I18)</f>
        <v>46474</v>
      </c>
    </row>
    <row r="20" customFormat="false" ht="15" hidden="false" customHeight="false" outlineLevel="0" collapsed="false">
      <c r="A20" s="48" t="s">
        <v>126</v>
      </c>
      <c r="B20" s="49" t="n">
        <f aca="false">DATE(PlanJahr,10,31)</f>
        <v>46691</v>
      </c>
      <c r="C20" s="50" t="str">
        <f aca="false">IF(B20="","",CHOOSE(WEEKDAY(B20,2),"Mo","Di","Mi","Do","Fr","Sa","So"))</f>
        <v>So</v>
      </c>
      <c r="D20" s="51" t="s">
        <v>127</v>
      </c>
      <c r="E20" s="9"/>
      <c r="F20" s="28" t="str">
        <f aca="false">IF(LOWER(E20)="x",B20,"")</f>
        <v/>
      </c>
    </row>
    <row r="21" customFormat="false" ht="15" hidden="false" customHeight="false" outlineLevel="0" collapsed="false">
      <c r="A21" s="48" t="s">
        <v>128</v>
      </c>
      <c r="B21" s="49" t="n">
        <f aca="false">DATE(PlanJahr,11,1)</f>
        <v>46692</v>
      </c>
      <c r="C21" s="50" t="str">
        <f aca="false">IF(B21="","",CHOOSE(WEEKDAY(B21,2),"Mo","Di","Mi","Do","Fr","Sa","So"))</f>
        <v>Mo</v>
      </c>
      <c r="D21" s="51" t="s">
        <v>129</v>
      </c>
      <c r="E21" s="9"/>
      <c r="F21" s="28" t="str">
        <f aca="false">IF(LOWER(E21)="x",B21,"")</f>
        <v/>
      </c>
    </row>
    <row r="22" customFormat="false" ht="15" hidden="false" customHeight="false" outlineLevel="0" collapsed="false">
      <c r="A22" s="48" t="s">
        <v>130</v>
      </c>
      <c r="B22" s="49" t="n">
        <f aca="false">DATE(PlanJahr,11,22)-MOD(WEEKDAY(DATE(PlanJahr,11,22),2)-3,7)</f>
        <v>46708</v>
      </c>
      <c r="C22" s="50" t="str">
        <f aca="false">IF(B22="","",CHOOSE(WEEKDAY(B22,2),"Mo","Di","Mi","Do","Fr","Sa","So"))</f>
        <v>Mi</v>
      </c>
      <c r="D22" s="51" t="s">
        <v>131</v>
      </c>
      <c r="E22" s="9"/>
      <c r="F22" s="28" t="str">
        <f aca="false">IF(LOWER(E22)="x",B22,"")</f>
        <v/>
      </c>
    </row>
    <row r="23" customFormat="false" ht="15" hidden="false" customHeight="false" outlineLevel="0" collapsed="false">
      <c r="A23" s="20" t="s">
        <v>132</v>
      </c>
    </row>
    <row r="24" customFormat="false" ht="15" hidden="false" customHeight="false" outlineLevel="0" collapsed="false">
      <c r="A24" s="13"/>
      <c r="B24" s="55"/>
      <c r="C24" s="50" t="str">
        <f aca="false">IF(B24="","",CHOOSE(WEEKDAY(B24,2),"Mo","Di","Mi","Do","Fr","Sa","So"))</f>
        <v/>
      </c>
      <c r="D24" s="51"/>
      <c r="E24" s="48"/>
      <c r="F24" s="28" t="str">
        <f aca="false">IF(B24="","",B24)</f>
        <v/>
      </c>
    </row>
    <row r="25" customFormat="false" ht="15" hidden="false" customHeight="false" outlineLevel="0" collapsed="false">
      <c r="A25" s="13"/>
      <c r="B25" s="55"/>
      <c r="C25" s="50" t="str">
        <f aca="false">IF(B25="","",CHOOSE(WEEKDAY(B25,2),"Mo","Di","Mi","Do","Fr","Sa","So"))</f>
        <v/>
      </c>
      <c r="D25" s="51"/>
      <c r="E25" s="48"/>
      <c r="F25" s="28" t="str">
        <f aca="false">IF(B25="","",B25)</f>
        <v/>
      </c>
    </row>
    <row r="26" customFormat="false" ht="15" hidden="false" customHeight="false" outlineLevel="0" collapsed="false">
      <c r="A26" s="13"/>
      <c r="B26" s="55"/>
      <c r="C26" s="50" t="str">
        <f aca="false">IF(B26="","",CHOOSE(WEEKDAY(B26,2),"Mo","Di","Mi","Do","Fr","Sa","So"))</f>
        <v/>
      </c>
      <c r="D26" s="51"/>
      <c r="E26" s="48"/>
      <c r="F26" s="28" t="str">
        <f aca="false">IF(B26="","",B26)</f>
        <v/>
      </c>
    </row>
    <row r="27" customFormat="false" ht="15" hidden="false" customHeight="false" outlineLevel="0" collapsed="false">
      <c r="A27" s="13"/>
      <c r="B27" s="55"/>
      <c r="C27" s="50" t="str">
        <f aca="false">IF(B27="","",CHOOSE(WEEKDAY(B27,2),"Mo","Di","Mi","Do","Fr","Sa","So"))</f>
        <v/>
      </c>
      <c r="D27" s="51"/>
      <c r="E27" s="48"/>
      <c r="F27" s="28" t="str">
        <f aca="false">IF(B27="","",B27)</f>
        <v/>
      </c>
    </row>
    <row r="28" customFormat="false" ht="15" hidden="false" customHeight="false" outlineLevel="0" collapsed="false">
      <c r="A28" s="13"/>
      <c r="B28" s="55"/>
      <c r="C28" s="50" t="str">
        <f aca="false">IF(B28="","",CHOOSE(WEEKDAY(B28,2),"Mo","Di","Mi","Do","Fr","Sa","So"))</f>
        <v/>
      </c>
      <c r="D28" s="51"/>
      <c r="E28" s="48"/>
      <c r="F28" s="28" t="str">
        <f aca="false">IF(B28="","",B28)</f>
        <v/>
      </c>
    </row>
    <row r="29" customFormat="false" ht="15" hidden="false" customHeight="false" outlineLevel="0" collapsed="false">
      <c r="A29" s="13"/>
      <c r="B29" s="55"/>
      <c r="C29" s="50" t="str">
        <f aca="false">IF(B29="","",CHOOSE(WEEKDAY(B29,2),"Mo","Di","Mi","Do","Fr","Sa","So"))</f>
        <v/>
      </c>
      <c r="D29" s="51"/>
      <c r="E29" s="48"/>
      <c r="F29" s="28" t="str">
        <f aca="false">IF(B29="","",B29)</f>
        <v/>
      </c>
    </row>
    <row r="31" customFormat="false" ht="15" hidden="false" customHeight="false" outlineLevel="0" collapsed="false">
      <c r="A31" s="27" t="s">
        <v>133</v>
      </c>
    </row>
    <row r="32" customFormat="false" ht="15" hidden="false" customHeight="false" outlineLevel="0" collapsed="false">
      <c r="A32" s="27" t="s">
        <v>134</v>
      </c>
    </row>
    <row r="33" customFormat="false" ht="15" hidden="false" customHeight="false" outlineLevel="0" collapsed="false">
      <c r="A33" s="27" t="s">
        <v>135</v>
      </c>
    </row>
    <row r="34" customFormat="false" ht="15" hidden="false" customHeight="false" outlineLevel="0" collapsed="false">
      <c r="A34" s="27" t="s">
        <v>136</v>
      </c>
    </row>
    <row r="35" customFormat="false" ht="15" hidden="false" customHeight="false" outlineLevel="0" collapsed="false">
      <c r="A35" s="27" t="s">
        <v>137</v>
      </c>
    </row>
  </sheetData>
  <mergeCells count="1">
    <mergeCell ref="A2:E2"/>
  </mergeCells>
  <conditionalFormatting sqref="A15:E22">
    <cfRule type="expression" priority="2" aboveAverage="0" equalAverage="0" bottom="0" percent="0" rank="0" text="" dxfId="4">
      <formula>LOWER($E15)="x"</formula>
    </cfRule>
  </conditionalFormatting>
  <conditionalFormatting sqref="A5:E29">
    <cfRule type="expression" priority="3" aboveAverage="0" equalAverage="0" bottom="0" percent="0" rank="0" text="" dxfId="14">
      <formula>AND(ISNUMBER($B5),WEEKDAY($B5,2)&gt;5)</formula>
    </cfRule>
  </conditionalFormatting>
  <dataValidations count="2">
    <dataValidation allowBlank="true" error="Ein x eintragen, wenn der Feiertag bei Ihnen gilt." errorStyle="stop" operator="between" showDropDown="false" showErrorMessage="true" showInputMessage="false" sqref="E15:E22" type="list">
      <formula1>"x"</formula1>
      <formula2>0</formula2>
    </dataValidation>
    <dataValidation allowBlank="true" errorStyle="stop" operator="greaterThan" showDropDown="false" showErrorMessage="false" showInputMessage="false" sqref="B24:B29" type="dat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Vorlage: personalthema.de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2026-11-03T09:34:10Z</dcterms:created>
  <dc:creator>openpyxl</dc:creator>
  <dc:description/>
  <dc:language>en-US</dc:language>
  <cp:lastModifiedBy/>
  <dcterms:modified xsi:type="dcterms:W3CDTF">2026-11-03T09:34:11Z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